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fileSharing readOnlyRecommended="1"/>
  <workbookPr filterPrivacy="1" codeName="ThisWorkbook" defaultThemeVersion="124226"/>
  <xr:revisionPtr revIDLastSave="1" documentId="8_{7DE7CC6E-696A-4227-AEC0-CD7A0ECECD49}" xr6:coauthVersionLast="47" xr6:coauthVersionMax="47" xr10:uidLastSave="{AF9C8603-3618-4E8D-BD5B-57A3AB9917A2}"/>
  <bookViews>
    <workbookView xWindow="-110" yWindow="-110" windowWidth="19420" windowHeight="10420" firstSheet="3" activeTab="3" xr2:uid="{00000000-000D-0000-FFFF-FFFF00000000}"/>
  </bookViews>
  <sheets>
    <sheet name="Cover " sheetId="30" r:id="rId1"/>
    <sheet name="Model formatting" sheetId="18" r:id="rId2"/>
    <sheet name="ToC" sheetId="20" r:id="rId3"/>
    <sheet name="InputsR" sheetId="13" r:id="rId4"/>
    <sheet name="InputsC" sheetId="19" r:id="rId5"/>
    <sheet name="Time" sheetId="15" r:id="rId6"/>
    <sheet name="Calc" sheetId="14" r:id="rId7"/>
    <sheet name="Outputs" sheetId="24" r:id="rId8"/>
    <sheet name="Checks" sheetId="21" r:id="rId9"/>
  </sheets>
  <externalReferences>
    <externalReference r:id="rId10"/>
    <externalReference r:id="rId1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CHK_TOL_TAX">[1]InpActive!$F$2030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7</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Trk_Tol">[2]Inputs!$F$31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5" i="13" l="1"/>
  <c r="F51" i="13"/>
  <c r="F48" i="13"/>
  <c r="F15" i="13"/>
  <c r="F13" i="13"/>
  <c r="F11" i="13"/>
  <c r="A1" i="30"/>
  <c r="G944" i="14"/>
  <c r="E944" i="14"/>
  <c r="G931" i="14"/>
  <c r="E931" i="14"/>
  <c r="G922" i="14"/>
  <c r="E922" i="14"/>
  <c r="G918" i="14"/>
  <c r="E918" i="14"/>
  <c r="G919" i="14"/>
  <c r="E919" i="14"/>
  <c r="G920" i="14"/>
  <c r="E920" i="14"/>
  <c r="G913" i="14"/>
  <c r="E913" i="14"/>
  <c r="G908" i="14"/>
  <c r="E908" i="14"/>
  <c r="G907" i="14"/>
  <c r="E907" i="14"/>
  <c r="G902" i="14"/>
  <c r="E902" i="14"/>
  <c r="G900" i="14"/>
  <c r="E900" i="14"/>
  <c r="G895" i="14"/>
  <c r="E895" i="14"/>
  <c r="G893" i="14"/>
  <c r="E893" i="14"/>
  <c r="G884" i="14"/>
  <c r="E884" i="14"/>
  <c r="G883" i="14"/>
  <c r="E883" i="14"/>
  <c r="G882" i="14"/>
  <c r="E882" i="14"/>
  <c r="G877" i="14"/>
  <c r="E877" i="14"/>
  <c r="G875" i="14"/>
  <c r="E875" i="14"/>
  <c r="G870" i="14"/>
  <c r="E870" i="14"/>
  <c r="G868" i="14"/>
  <c r="E868" i="14"/>
  <c r="G863" i="14"/>
  <c r="E863" i="14"/>
  <c r="G861" i="14"/>
  <c r="E861" i="14"/>
  <c r="G921" i="14"/>
  <c r="F921" i="14"/>
  <c r="E921" i="14"/>
  <c r="G915" i="14"/>
  <c r="F915" i="14"/>
  <c r="E915" i="14"/>
  <c r="G914" i="14"/>
  <c r="F914" i="14"/>
  <c r="E914" i="14"/>
  <c r="G904" i="14"/>
  <c r="F904" i="14"/>
  <c r="E904" i="14"/>
  <c r="G903" i="14"/>
  <c r="F903" i="14"/>
  <c r="E903" i="14"/>
  <c r="G901" i="14"/>
  <c r="F901" i="14"/>
  <c r="E901" i="14"/>
  <c r="G897" i="14"/>
  <c r="F897" i="14"/>
  <c r="E897" i="14"/>
  <c r="G896" i="14"/>
  <c r="F896" i="14"/>
  <c r="E896" i="14"/>
  <c r="G894" i="14"/>
  <c r="F894" i="14"/>
  <c r="E894" i="14"/>
  <c r="G890" i="14"/>
  <c r="F890" i="14"/>
  <c r="E890" i="14"/>
  <c r="G889" i="14"/>
  <c r="F889" i="14"/>
  <c r="E889" i="14"/>
  <c r="G879" i="14"/>
  <c r="F879" i="14"/>
  <c r="E879" i="14"/>
  <c r="G878" i="14"/>
  <c r="F878" i="14"/>
  <c r="E878" i="14"/>
  <c r="G876" i="14"/>
  <c r="F876" i="14"/>
  <c r="E876" i="14"/>
  <c r="G872" i="14"/>
  <c r="F872" i="14"/>
  <c r="E872" i="14"/>
  <c r="G871" i="14"/>
  <c r="F871" i="14"/>
  <c r="E871" i="14"/>
  <c r="G869" i="14"/>
  <c r="F869" i="14"/>
  <c r="E869" i="14"/>
  <c r="G865" i="14"/>
  <c r="F865" i="14"/>
  <c r="E865" i="14"/>
  <c r="G864" i="14"/>
  <c r="F864" i="14"/>
  <c r="E864" i="14"/>
  <c r="G862" i="14"/>
  <c r="F862" i="14"/>
  <c r="E862" i="14"/>
  <c r="G858" i="14"/>
  <c r="F858" i="14"/>
  <c r="E858" i="14"/>
  <c r="G857" i="14"/>
  <c r="F857" i="14"/>
  <c r="E857" i="14"/>
  <c r="G856" i="14"/>
  <c r="F856" i="14"/>
  <c r="E856" i="14"/>
  <c r="G831" i="14"/>
  <c r="E831" i="14"/>
  <c r="G823" i="14"/>
  <c r="E823" i="14"/>
  <c r="G818" i="14"/>
  <c r="E818" i="14"/>
  <c r="G809" i="14"/>
  <c r="E809" i="14"/>
  <c r="G805" i="14"/>
  <c r="E805" i="14"/>
  <c r="G806" i="14"/>
  <c r="E806" i="14"/>
  <c r="G807" i="14"/>
  <c r="E807" i="14"/>
  <c r="G800" i="14"/>
  <c r="E800" i="14"/>
  <c r="G795" i="14"/>
  <c r="E795" i="14"/>
  <c r="G794" i="14"/>
  <c r="E794" i="14"/>
  <c r="G789" i="14"/>
  <c r="E789" i="14"/>
  <c r="G787" i="14"/>
  <c r="E787" i="14"/>
  <c r="G782" i="14"/>
  <c r="E782" i="14"/>
  <c r="G780" i="14"/>
  <c r="E780" i="14"/>
  <c r="G769" i="14"/>
  <c r="E769" i="14"/>
  <c r="G771" i="14"/>
  <c r="E771" i="14"/>
  <c r="G770" i="14"/>
  <c r="E770" i="14"/>
  <c r="G764" i="14"/>
  <c r="E764" i="14"/>
  <c r="G762" i="14"/>
  <c r="E762" i="14"/>
  <c r="G757" i="14"/>
  <c r="E757" i="14"/>
  <c r="G755" i="14"/>
  <c r="E755" i="14"/>
  <c r="G750" i="14"/>
  <c r="E750" i="14"/>
  <c r="G748" i="14"/>
  <c r="E748" i="14"/>
  <c r="G808" i="14"/>
  <c r="F808" i="14"/>
  <c r="E808" i="14"/>
  <c r="G802" i="14"/>
  <c r="F802" i="14"/>
  <c r="E802" i="14"/>
  <c r="G801" i="14"/>
  <c r="F801" i="14"/>
  <c r="E801" i="14"/>
  <c r="G791" i="14"/>
  <c r="F791" i="14"/>
  <c r="E791" i="14"/>
  <c r="G790" i="14"/>
  <c r="F790" i="14"/>
  <c r="E790" i="14"/>
  <c r="G788" i="14"/>
  <c r="F788" i="14"/>
  <c r="E788" i="14"/>
  <c r="G784" i="14"/>
  <c r="F784" i="14"/>
  <c r="E784" i="14"/>
  <c r="G783" i="14"/>
  <c r="F783" i="14"/>
  <c r="F785" i="14" s="1"/>
  <c r="F794" i="14" s="1"/>
  <c r="E783" i="14"/>
  <c r="G781" i="14"/>
  <c r="F781" i="14"/>
  <c r="E781" i="14"/>
  <c r="G777" i="14"/>
  <c r="F777" i="14"/>
  <c r="E777" i="14"/>
  <c r="G776" i="14"/>
  <c r="F776" i="14"/>
  <c r="E776" i="14"/>
  <c r="G766" i="14"/>
  <c r="F766" i="14"/>
  <c r="E766" i="14"/>
  <c r="G765" i="14"/>
  <c r="F765" i="14"/>
  <c r="E765" i="14"/>
  <c r="G763" i="14"/>
  <c r="F763" i="14"/>
  <c r="E763" i="14"/>
  <c r="G759" i="14"/>
  <c r="F759" i="14"/>
  <c r="E759" i="14"/>
  <c r="G758" i="14"/>
  <c r="F758" i="14"/>
  <c r="F760" i="14" s="1"/>
  <c r="F770" i="14" s="1"/>
  <c r="E758" i="14"/>
  <c r="G756" i="14"/>
  <c r="F756" i="14"/>
  <c r="E756" i="14"/>
  <c r="G752" i="14"/>
  <c r="F752" i="14"/>
  <c r="E752" i="14"/>
  <c r="G751" i="14"/>
  <c r="F751" i="14"/>
  <c r="E751" i="14"/>
  <c r="G749" i="14"/>
  <c r="F749" i="14"/>
  <c r="E749" i="14"/>
  <c r="G745" i="14"/>
  <c r="F745" i="14"/>
  <c r="E745" i="14"/>
  <c r="G744" i="14"/>
  <c r="F744" i="14"/>
  <c r="E744" i="14"/>
  <c r="G743" i="14"/>
  <c r="F743" i="14"/>
  <c r="E743" i="14"/>
  <c r="G716" i="14"/>
  <c r="E716" i="14"/>
  <c r="G703" i="14"/>
  <c r="E703" i="14"/>
  <c r="G694" i="14"/>
  <c r="E694" i="14"/>
  <c r="G690" i="14"/>
  <c r="E690" i="14"/>
  <c r="G691" i="14"/>
  <c r="E691" i="14"/>
  <c r="G692" i="14"/>
  <c r="E692" i="14"/>
  <c r="G685" i="14"/>
  <c r="E685" i="14"/>
  <c r="G680" i="14"/>
  <c r="E680" i="14"/>
  <c r="G679" i="14"/>
  <c r="E679" i="14"/>
  <c r="G674" i="14"/>
  <c r="E674" i="14"/>
  <c r="G672" i="14"/>
  <c r="E672" i="14"/>
  <c r="G667" i="14"/>
  <c r="E667" i="14"/>
  <c r="G665" i="14"/>
  <c r="E665" i="14"/>
  <c r="G656" i="14"/>
  <c r="E656" i="14"/>
  <c r="G655" i="14"/>
  <c r="E655" i="14"/>
  <c r="G654" i="14"/>
  <c r="E654" i="14"/>
  <c r="G649" i="14"/>
  <c r="E649" i="14"/>
  <c r="G647" i="14"/>
  <c r="E647" i="14"/>
  <c r="G642" i="14"/>
  <c r="E642" i="14"/>
  <c r="G640" i="14"/>
  <c r="E640" i="14"/>
  <c r="G635" i="14"/>
  <c r="E635" i="14"/>
  <c r="G633" i="14"/>
  <c r="E633" i="14"/>
  <c r="G693" i="14"/>
  <c r="F693" i="14"/>
  <c r="E693" i="14"/>
  <c r="G687" i="14"/>
  <c r="F687" i="14"/>
  <c r="E687" i="14"/>
  <c r="G686" i="14"/>
  <c r="F686" i="14"/>
  <c r="F688" i="14" s="1"/>
  <c r="F692" i="14" s="1"/>
  <c r="E686" i="14"/>
  <c r="G676" i="14"/>
  <c r="F676" i="14"/>
  <c r="E676" i="14"/>
  <c r="G675" i="14"/>
  <c r="F675" i="14"/>
  <c r="F677" i="14" s="1"/>
  <c r="F680" i="14" s="1"/>
  <c r="E675" i="14"/>
  <c r="G673" i="14"/>
  <c r="F673" i="14"/>
  <c r="E673" i="14"/>
  <c r="G669" i="14"/>
  <c r="F669" i="14"/>
  <c r="E669" i="14"/>
  <c r="G668" i="14"/>
  <c r="F668" i="14"/>
  <c r="E668" i="14"/>
  <c r="G666" i="14"/>
  <c r="F666" i="14"/>
  <c r="E666" i="14"/>
  <c r="G662" i="14"/>
  <c r="F662" i="14"/>
  <c r="E662" i="14"/>
  <c r="G661" i="14"/>
  <c r="F661" i="14"/>
  <c r="E661" i="14"/>
  <c r="G651" i="14"/>
  <c r="F651" i="14"/>
  <c r="E651" i="14"/>
  <c r="G650" i="14"/>
  <c r="F650" i="14"/>
  <c r="F652" i="14" s="1"/>
  <c r="F656" i="14" s="1"/>
  <c r="E650" i="14"/>
  <c r="G648" i="14"/>
  <c r="F648" i="14"/>
  <c r="E648" i="14"/>
  <c r="G644" i="14"/>
  <c r="F644" i="14"/>
  <c r="E644" i="14"/>
  <c r="G643" i="14"/>
  <c r="F643" i="14"/>
  <c r="F645" i="14" s="1"/>
  <c r="F655" i="14" s="1"/>
  <c r="E643" i="14"/>
  <c r="G641" i="14"/>
  <c r="F641" i="14"/>
  <c r="E641" i="14"/>
  <c r="G637" i="14"/>
  <c r="F637" i="14"/>
  <c r="E637" i="14"/>
  <c r="G636" i="14"/>
  <c r="F636" i="14"/>
  <c r="E636" i="14"/>
  <c r="G634" i="14"/>
  <c r="F634" i="14"/>
  <c r="E634" i="14"/>
  <c r="G630" i="14"/>
  <c r="F630" i="14"/>
  <c r="E630" i="14"/>
  <c r="G629" i="14"/>
  <c r="F629" i="14"/>
  <c r="E629" i="14"/>
  <c r="G628" i="14"/>
  <c r="F628" i="14"/>
  <c r="E628" i="14"/>
  <c r="F859" i="14"/>
  <c r="F891" i="14"/>
  <c r="F895" i="14"/>
  <c r="F870" i="14"/>
  <c r="F877" i="14"/>
  <c r="F863" i="14"/>
  <c r="F902" i="14"/>
  <c r="F746" i="14"/>
  <c r="F757" i="14"/>
  <c r="F778" i="14"/>
  <c r="F663" i="14"/>
  <c r="F631" i="14"/>
  <c r="F649" i="14"/>
  <c r="G603" i="14"/>
  <c r="E603" i="14"/>
  <c r="G590" i="14"/>
  <c r="E590" i="14"/>
  <c r="G581" i="14"/>
  <c r="E581" i="14"/>
  <c r="G572" i="14"/>
  <c r="E572" i="14"/>
  <c r="G559" i="14"/>
  <c r="E559" i="14"/>
  <c r="G552" i="14"/>
  <c r="E552" i="14"/>
  <c r="G534" i="14"/>
  <c r="E534" i="14"/>
  <c r="G527" i="14"/>
  <c r="E527" i="14"/>
  <c r="G520" i="14"/>
  <c r="E520" i="14"/>
  <c r="G580" i="14"/>
  <c r="F580" i="14"/>
  <c r="E580" i="14"/>
  <c r="G577" i="14"/>
  <c r="E577" i="14"/>
  <c r="G578" i="14"/>
  <c r="E578" i="14"/>
  <c r="G579" i="14"/>
  <c r="E579" i="14"/>
  <c r="G567" i="14"/>
  <c r="E567" i="14"/>
  <c r="G566" i="14"/>
  <c r="E566" i="14"/>
  <c r="G561" i="14"/>
  <c r="E561" i="14"/>
  <c r="G554" i="14"/>
  <c r="E554" i="14"/>
  <c r="G543" i="14"/>
  <c r="E543" i="14"/>
  <c r="G542" i="14"/>
  <c r="E542" i="14"/>
  <c r="G541" i="14"/>
  <c r="E541" i="14"/>
  <c r="G536" i="14"/>
  <c r="E536" i="14"/>
  <c r="G529" i="14"/>
  <c r="E529" i="14"/>
  <c r="G522" i="14"/>
  <c r="E522" i="14"/>
  <c r="G574" i="14"/>
  <c r="F574" i="14"/>
  <c r="E574" i="14"/>
  <c r="G573" i="14"/>
  <c r="F573" i="14"/>
  <c r="F575" i="14" s="1"/>
  <c r="F579" i="14" s="1"/>
  <c r="E573" i="14"/>
  <c r="G563" i="14"/>
  <c r="F563" i="14"/>
  <c r="E563" i="14"/>
  <c r="G562" i="14"/>
  <c r="F562" i="14"/>
  <c r="E562" i="14"/>
  <c r="G560" i="14"/>
  <c r="F560" i="14"/>
  <c r="E560" i="14"/>
  <c r="G556" i="14"/>
  <c r="F556" i="14"/>
  <c r="E556" i="14"/>
  <c r="G555" i="14"/>
  <c r="F555" i="14"/>
  <c r="E555" i="14"/>
  <c r="G553" i="14"/>
  <c r="F553" i="14"/>
  <c r="E553" i="14"/>
  <c r="G549" i="14"/>
  <c r="F549" i="14"/>
  <c r="E549" i="14"/>
  <c r="G548" i="14"/>
  <c r="F548" i="14"/>
  <c r="E548" i="14"/>
  <c r="G538" i="14"/>
  <c r="F538" i="14"/>
  <c r="E538" i="14"/>
  <c r="G537" i="14"/>
  <c r="F537" i="14"/>
  <c r="E537" i="14"/>
  <c r="G535" i="14"/>
  <c r="F535" i="14"/>
  <c r="E535" i="14"/>
  <c r="G531" i="14"/>
  <c r="F531" i="14"/>
  <c r="E531" i="14"/>
  <c r="G530" i="14"/>
  <c r="F530" i="14"/>
  <c r="E530" i="14"/>
  <c r="G528" i="14"/>
  <c r="F528" i="14"/>
  <c r="E528" i="14"/>
  <c r="G524" i="14"/>
  <c r="F524" i="14"/>
  <c r="E524" i="14"/>
  <c r="G523" i="14"/>
  <c r="F523" i="14"/>
  <c r="F525" i="14" s="1"/>
  <c r="F541" i="14" s="1"/>
  <c r="E523" i="14"/>
  <c r="G521" i="14"/>
  <c r="F521" i="14"/>
  <c r="E521" i="14"/>
  <c r="G517" i="14"/>
  <c r="F517" i="14"/>
  <c r="E517" i="14"/>
  <c r="G516" i="14"/>
  <c r="F516" i="14"/>
  <c r="E516" i="14"/>
  <c r="G515" i="14"/>
  <c r="F515" i="14"/>
  <c r="E515" i="14"/>
  <c r="G363" i="14"/>
  <c r="E363" i="14"/>
  <c r="G361" i="14"/>
  <c r="E361" i="14"/>
  <c r="G357" i="14"/>
  <c r="E357" i="14"/>
  <c r="G355" i="14"/>
  <c r="E355" i="14"/>
  <c r="G348" i="14"/>
  <c r="E348" i="14"/>
  <c r="G349" i="14"/>
  <c r="E349" i="14"/>
  <c r="G347" i="14"/>
  <c r="E347" i="14"/>
  <c r="G337" i="14"/>
  <c r="E337" i="14"/>
  <c r="G336" i="14"/>
  <c r="E336" i="14"/>
  <c r="G331" i="14"/>
  <c r="E331" i="14"/>
  <c r="G324" i="14"/>
  <c r="E324" i="14"/>
  <c r="G313" i="14"/>
  <c r="E313" i="14"/>
  <c r="G312" i="14"/>
  <c r="E312" i="14"/>
  <c r="G311" i="14"/>
  <c r="E311" i="14"/>
  <c r="G306" i="14"/>
  <c r="E306" i="14"/>
  <c r="G299" i="14"/>
  <c r="E299" i="14"/>
  <c r="G292" i="14"/>
  <c r="E292" i="14"/>
  <c r="G351" i="14"/>
  <c r="E351" i="14"/>
  <c r="G342" i="14"/>
  <c r="E342" i="14"/>
  <c r="G329" i="14"/>
  <c r="E329" i="14"/>
  <c r="G322" i="14"/>
  <c r="E322" i="14"/>
  <c r="G304" i="14"/>
  <c r="E304" i="14"/>
  <c r="G297" i="14"/>
  <c r="E297" i="14"/>
  <c r="G290" i="14"/>
  <c r="E290" i="14"/>
  <c r="G350" i="14"/>
  <c r="F350" i="14"/>
  <c r="E350" i="14"/>
  <c r="G344" i="14"/>
  <c r="F344" i="14"/>
  <c r="E344" i="14"/>
  <c r="G343" i="14"/>
  <c r="F343" i="14"/>
  <c r="E343" i="14"/>
  <c r="G333" i="14"/>
  <c r="F333" i="14"/>
  <c r="E333" i="14"/>
  <c r="G332" i="14"/>
  <c r="F332" i="14"/>
  <c r="E332" i="14"/>
  <c r="G330" i="14"/>
  <c r="F330" i="14"/>
  <c r="E330" i="14"/>
  <c r="G326" i="14"/>
  <c r="F326" i="14"/>
  <c r="E326" i="14"/>
  <c r="G325" i="14"/>
  <c r="F325" i="14"/>
  <c r="E325" i="14"/>
  <c r="G323" i="14"/>
  <c r="F323" i="14"/>
  <c r="E323" i="14"/>
  <c r="G319" i="14"/>
  <c r="F319" i="14"/>
  <c r="E319" i="14"/>
  <c r="G318" i="14"/>
  <c r="F318" i="14"/>
  <c r="E318" i="14"/>
  <c r="G308" i="14"/>
  <c r="F308" i="14"/>
  <c r="E308" i="14"/>
  <c r="G307" i="14"/>
  <c r="F307" i="14"/>
  <c r="E307" i="14"/>
  <c r="G305" i="14"/>
  <c r="F305" i="14"/>
  <c r="E305" i="14"/>
  <c r="G301" i="14"/>
  <c r="F301" i="14"/>
  <c r="E301" i="14"/>
  <c r="G300" i="14"/>
  <c r="F300" i="14"/>
  <c r="E300" i="14"/>
  <c r="G298" i="14"/>
  <c r="F298" i="14"/>
  <c r="E298" i="14"/>
  <c r="G294" i="14"/>
  <c r="F294" i="14"/>
  <c r="E294" i="14"/>
  <c r="G293" i="14"/>
  <c r="F293" i="14"/>
  <c r="E293" i="14"/>
  <c r="G291" i="14"/>
  <c r="F291" i="14"/>
  <c r="E291" i="14"/>
  <c r="G287" i="14"/>
  <c r="F287" i="14"/>
  <c r="E287" i="14"/>
  <c r="G286" i="14"/>
  <c r="F286" i="14"/>
  <c r="E286" i="14"/>
  <c r="G285" i="14"/>
  <c r="F285" i="14"/>
  <c r="E285" i="14"/>
  <c r="G478" i="14"/>
  <c r="E478" i="14"/>
  <c r="G472" i="14"/>
  <c r="E472" i="14"/>
  <c r="G466" i="14"/>
  <c r="E466" i="14"/>
  <c r="G462" i="14"/>
  <c r="E462" i="14"/>
  <c r="G463" i="14"/>
  <c r="E463" i="14"/>
  <c r="G464" i="14"/>
  <c r="E464" i="14"/>
  <c r="G452" i="14"/>
  <c r="E452" i="14"/>
  <c r="G451" i="14"/>
  <c r="E451" i="14"/>
  <c r="G446" i="14"/>
  <c r="E446" i="14"/>
  <c r="G439" i="14"/>
  <c r="E439" i="14"/>
  <c r="G457" i="14"/>
  <c r="E457" i="14"/>
  <c r="G444" i="14"/>
  <c r="E444" i="14"/>
  <c r="G437" i="14"/>
  <c r="E437" i="14"/>
  <c r="G426" i="14"/>
  <c r="E426" i="14"/>
  <c r="G427" i="14"/>
  <c r="E427" i="14"/>
  <c r="G428" i="14"/>
  <c r="E428" i="14"/>
  <c r="E421" i="14"/>
  <c r="G419" i="14"/>
  <c r="E419" i="14"/>
  <c r="G414" i="14"/>
  <c r="E414" i="14"/>
  <c r="G412" i="14"/>
  <c r="E412" i="14"/>
  <c r="G407" i="14"/>
  <c r="E407" i="14"/>
  <c r="G405" i="14"/>
  <c r="E405" i="14"/>
  <c r="G465" i="14"/>
  <c r="F465" i="14"/>
  <c r="E465" i="14"/>
  <c r="G459" i="14"/>
  <c r="F459" i="14"/>
  <c r="E459" i="14"/>
  <c r="G458" i="14"/>
  <c r="F458" i="14"/>
  <c r="E458" i="14"/>
  <c r="G448" i="14"/>
  <c r="F448" i="14"/>
  <c r="E448" i="14"/>
  <c r="G447" i="14"/>
  <c r="F447" i="14"/>
  <c r="E447" i="14"/>
  <c r="G445" i="14"/>
  <c r="F445" i="14"/>
  <c r="E445" i="14"/>
  <c r="G441" i="14"/>
  <c r="F441" i="14"/>
  <c r="E441" i="14"/>
  <c r="G440" i="14"/>
  <c r="F440" i="14"/>
  <c r="E440" i="14"/>
  <c r="G438" i="14"/>
  <c r="F438" i="14"/>
  <c r="E438" i="14"/>
  <c r="G434" i="14"/>
  <c r="F434" i="14"/>
  <c r="E434" i="14"/>
  <c r="G433" i="14"/>
  <c r="F433" i="14"/>
  <c r="E433" i="14"/>
  <c r="G423" i="14"/>
  <c r="F423" i="14"/>
  <c r="E423" i="14"/>
  <c r="G422" i="14"/>
  <c r="F422" i="14"/>
  <c r="E422" i="14"/>
  <c r="G421" i="14"/>
  <c r="G420" i="14"/>
  <c r="F420" i="14"/>
  <c r="E420" i="14"/>
  <c r="G416" i="14"/>
  <c r="F416" i="14"/>
  <c r="E416" i="14"/>
  <c r="G415" i="14"/>
  <c r="F415" i="14"/>
  <c r="E415" i="14"/>
  <c r="G413" i="14"/>
  <c r="F413" i="14"/>
  <c r="E413" i="14"/>
  <c r="G409" i="14"/>
  <c r="F409" i="14"/>
  <c r="E409" i="14"/>
  <c r="G408" i="14"/>
  <c r="F408" i="14"/>
  <c r="E408" i="14"/>
  <c r="G406" i="14"/>
  <c r="F406" i="14"/>
  <c r="E406" i="14"/>
  <c r="G402" i="14"/>
  <c r="F402" i="14"/>
  <c r="E402" i="14"/>
  <c r="G401" i="14"/>
  <c r="F401" i="14"/>
  <c r="E401" i="14"/>
  <c r="G400" i="14"/>
  <c r="F400" i="14"/>
  <c r="E400" i="14"/>
  <c r="G246" i="14"/>
  <c r="E246" i="14"/>
  <c r="G240" i="14"/>
  <c r="E240" i="14"/>
  <c r="G234" i="14"/>
  <c r="E234" i="14"/>
  <c r="G231" i="14"/>
  <c r="E231" i="14"/>
  <c r="G232" i="14"/>
  <c r="E232" i="14"/>
  <c r="G230" i="14"/>
  <c r="E230" i="14"/>
  <c r="G225" i="14"/>
  <c r="E225" i="14"/>
  <c r="G220" i="14"/>
  <c r="E220" i="14"/>
  <c r="G219" i="14"/>
  <c r="E219" i="14"/>
  <c r="G214" i="14"/>
  <c r="E214" i="14"/>
  <c r="G212" i="14"/>
  <c r="E212" i="14"/>
  <c r="G207" i="14"/>
  <c r="E207" i="14"/>
  <c r="G205" i="14"/>
  <c r="E205" i="14"/>
  <c r="G196" i="14"/>
  <c r="E196" i="14"/>
  <c r="G195" i="14"/>
  <c r="E195" i="14"/>
  <c r="G194" i="14"/>
  <c r="E194" i="14"/>
  <c r="G189" i="14"/>
  <c r="E189" i="14"/>
  <c r="G187" i="14"/>
  <c r="E187" i="14"/>
  <c r="G182" i="14"/>
  <c r="E182" i="14"/>
  <c r="G180" i="14"/>
  <c r="E180" i="14"/>
  <c r="G175" i="14"/>
  <c r="E175" i="14"/>
  <c r="G173" i="14"/>
  <c r="E173" i="14"/>
  <c r="G233" i="14"/>
  <c r="F233" i="14"/>
  <c r="E233" i="14"/>
  <c r="G227" i="14"/>
  <c r="F227" i="14"/>
  <c r="E227" i="14"/>
  <c r="G226" i="14"/>
  <c r="F226" i="14"/>
  <c r="E226" i="14"/>
  <c r="G216" i="14"/>
  <c r="F216" i="14"/>
  <c r="E216" i="14"/>
  <c r="G215" i="14"/>
  <c r="F215" i="14"/>
  <c r="E215" i="14"/>
  <c r="G213" i="14"/>
  <c r="F213" i="14"/>
  <c r="E213" i="14"/>
  <c r="G209" i="14"/>
  <c r="F209" i="14"/>
  <c r="E209" i="14"/>
  <c r="G208" i="14"/>
  <c r="F208" i="14"/>
  <c r="E208" i="14"/>
  <c r="G206" i="14"/>
  <c r="F206" i="14"/>
  <c r="E206" i="14"/>
  <c r="G202" i="14"/>
  <c r="F202" i="14"/>
  <c r="E202" i="14"/>
  <c r="G201" i="14"/>
  <c r="F201" i="14"/>
  <c r="E201" i="14"/>
  <c r="G191" i="14"/>
  <c r="F191" i="14"/>
  <c r="E191" i="14"/>
  <c r="G190" i="14"/>
  <c r="F190" i="14"/>
  <c r="E190" i="14"/>
  <c r="G188" i="14"/>
  <c r="F188" i="14"/>
  <c r="E188" i="14"/>
  <c r="G184" i="14"/>
  <c r="F184" i="14"/>
  <c r="E184" i="14"/>
  <c r="G183" i="14"/>
  <c r="F183" i="14"/>
  <c r="E183" i="14"/>
  <c r="G181" i="14"/>
  <c r="F181" i="14"/>
  <c r="E181" i="14"/>
  <c r="G177" i="14"/>
  <c r="F177" i="14"/>
  <c r="E177" i="14"/>
  <c r="G176" i="14"/>
  <c r="F176" i="14"/>
  <c r="E176" i="14"/>
  <c r="G174" i="14"/>
  <c r="F174" i="14"/>
  <c r="E174" i="14"/>
  <c r="G170" i="14"/>
  <c r="F170" i="14"/>
  <c r="E170" i="14"/>
  <c r="G169" i="14"/>
  <c r="F169" i="14"/>
  <c r="E169" i="14"/>
  <c r="G168" i="14"/>
  <c r="F168" i="14"/>
  <c r="E168" i="14"/>
  <c r="G129" i="14"/>
  <c r="E129" i="14"/>
  <c r="G123" i="14"/>
  <c r="E123" i="14"/>
  <c r="G131" i="14"/>
  <c r="E131" i="14"/>
  <c r="F750" i="14"/>
  <c r="F764" i="14"/>
  <c r="F642" i="14"/>
  <c r="F782" i="14"/>
  <c r="F789" i="14"/>
  <c r="F674" i="14"/>
  <c r="F667" i="14"/>
  <c r="F635" i="14"/>
  <c r="F518" i="14"/>
  <c r="F536" i="14"/>
  <c r="F550" i="14"/>
  <c r="F288" i="14"/>
  <c r="F306" i="14"/>
  <c r="F320" i="14"/>
  <c r="F324" i="14"/>
  <c r="F403" i="14"/>
  <c r="F407" i="14"/>
  <c r="F435" i="14"/>
  <c r="F439" i="14"/>
  <c r="F171" i="14"/>
  <c r="F203" i="14"/>
  <c r="G101" i="14"/>
  <c r="F101" i="14"/>
  <c r="E101" i="14"/>
  <c r="G125" i="14"/>
  <c r="E125" i="14"/>
  <c r="G119" i="14"/>
  <c r="E119" i="14"/>
  <c r="G118" i="14"/>
  <c r="F118" i="14"/>
  <c r="E118" i="14"/>
  <c r="G117" i="14"/>
  <c r="E117" i="14"/>
  <c r="G116" i="14"/>
  <c r="E116" i="14"/>
  <c r="G115" i="14"/>
  <c r="E115" i="14"/>
  <c r="G112" i="14"/>
  <c r="F112" i="14"/>
  <c r="E112" i="14"/>
  <c r="G111" i="14"/>
  <c r="F111" i="14"/>
  <c r="E111" i="14"/>
  <c r="G110" i="14"/>
  <c r="E110" i="14"/>
  <c r="G105" i="14"/>
  <c r="E105" i="14"/>
  <c r="G104" i="14"/>
  <c r="E104" i="14"/>
  <c r="G98" i="14"/>
  <c r="F98" i="14"/>
  <c r="E98" i="14"/>
  <c r="G100" i="14"/>
  <c r="F100" i="14"/>
  <c r="E100" i="14"/>
  <c r="G99" i="14"/>
  <c r="E99" i="14"/>
  <c r="G97" i="14"/>
  <c r="E97" i="14"/>
  <c r="G94" i="14"/>
  <c r="F94" i="14"/>
  <c r="E94" i="14"/>
  <c r="G93" i="14"/>
  <c r="F93" i="14"/>
  <c r="E93" i="14"/>
  <c r="G92" i="14"/>
  <c r="E92" i="14"/>
  <c r="G91" i="14"/>
  <c r="F91" i="14"/>
  <c r="E91" i="14"/>
  <c r="G90" i="14"/>
  <c r="E90" i="14"/>
  <c r="G87" i="14"/>
  <c r="F87" i="14"/>
  <c r="E87" i="14"/>
  <c r="G86" i="14"/>
  <c r="F86" i="14"/>
  <c r="E86" i="14"/>
  <c r="G81" i="14"/>
  <c r="E81" i="14"/>
  <c r="G80" i="14"/>
  <c r="E80" i="14"/>
  <c r="G79" i="14"/>
  <c r="E79" i="14"/>
  <c r="G76" i="14"/>
  <c r="F76" i="14"/>
  <c r="E76" i="14"/>
  <c r="G73" i="14"/>
  <c r="F73" i="14"/>
  <c r="E73" i="14"/>
  <c r="G75" i="14"/>
  <c r="F75" i="14"/>
  <c r="E75" i="14"/>
  <c r="G74" i="14"/>
  <c r="E74" i="14"/>
  <c r="G72" i="14"/>
  <c r="E72" i="14"/>
  <c r="G69" i="14"/>
  <c r="F69" i="14"/>
  <c r="E69" i="14"/>
  <c r="G66" i="14"/>
  <c r="F66" i="14"/>
  <c r="E66" i="14"/>
  <c r="G68" i="14"/>
  <c r="F68" i="14"/>
  <c r="E68" i="14"/>
  <c r="G67" i="14"/>
  <c r="E67" i="14"/>
  <c r="G65" i="14"/>
  <c r="E65" i="14"/>
  <c r="G62" i="14"/>
  <c r="F62" i="14"/>
  <c r="E62" i="14"/>
  <c r="G61" i="14"/>
  <c r="F61" i="14"/>
  <c r="E61" i="14"/>
  <c r="G60" i="14"/>
  <c r="E60" i="14"/>
  <c r="G59" i="14"/>
  <c r="F59" i="14"/>
  <c r="E59" i="14"/>
  <c r="G58" i="14"/>
  <c r="E58" i="14"/>
  <c r="G55" i="14"/>
  <c r="F55" i="14"/>
  <c r="E55" i="14"/>
  <c r="G54" i="14"/>
  <c r="F54" i="14"/>
  <c r="E54" i="14"/>
  <c r="G53" i="14"/>
  <c r="F53" i="14"/>
  <c r="E53" i="14"/>
  <c r="F529" i="14"/>
  <c r="F554" i="14"/>
  <c r="F561" i="14"/>
  <c r="F522" i="14"/>
  <c r="F292" i="14"/>
  <c r="F414" i="14"/>
  <c r="F299" i="14"/>
  <c r="F331" i="14"/>
  <c r="F446" i="14"/>
  <c r="F182" i="14"/>
  <c r="F421" i="14"/>
  <c r="F175" i="14"/>
  <c r="F189" i="14"/>
  <c r="F214" i="14"/>
  <c r="F207" i="14"/>
  <c r="F88" i="14"/>
  <c r="F56" i="14"/>
  <c r="F74" i="14"/>
  <c r="F99" i="14"/>
  <c r="F67" i="14"/>
  <c r="F60" i="14"/>
  <c r="F92" i="14"/>
  <c r="G152" i="14"/>
  <c r="F152" i="14"/>
  <c r="G148" i="14"/>
  <c r="F148" i="14"/>
  <c r="G49" i="24"/>
  <c r="E49" i="24"/>
  <c r="G47" i="24"/>
  <c r="E47" i="24"/>
  <c r="G45" i="24"/>
  <c r="E45" i="24"/>
  <c r="G43" i="24"/>
  <c r="E43" i="24"/>
  <c r="G39" i="24"/>
  <c r="E39" i="24"/>
  <c r="G37" i="24"/>
  <c r="E37" i="24"/>
  <c r="G35" i="24"/>
  <c r="E35" i="24"/>
  <c r="G33" i="24"/>
  <c r="E33" i="24"/>
  <c r="G943" i="14"/>
  <c r="F943" i="14"/>
  <c r="G942" i="14"/>
  <c r="E942" i="14"/>
  <c r="G941" i="14"/>
  <c r="F941" i="14"/>
  <c r="G938" i="14"/>
  <c r="E938" i="14"/>
  <c r="G937" i="14"/>
  <c r="F937" i="14"/>
  <c r="G936" i="14"/>
  <c r="E936" i="14"/>
  <c r="G935" i="14"/>
  <c r="F935" i="14"/>
  <c r="G932" i="14"/>
  <c r="E932" i="14"/>
  <c r="G925" i="14"/>
  <c r="E925" i="14"/>
  <c r="G851" i="14"/>
  <c r="E851" i="14"/>
  <c r="G850" i="14"/>
  <c r="E850" i="14"/>
  <c r="G846" i="14"/>
  <c r="E846" i="14"/>
  <c r="G845" i="14"/>
  <c r="F845" i="14"/>
  <c r="G841" i="14"/>
  <c r="F841" i="14"/>
  <c r="G840" i="14"/>
  <c r="F840" i="14"/>
  <c r="G836" i="14"/>
  <c r="F836" i="14"/>
  <c r="G830" i="14"/>
  <c r="F830" i="14"/>
  <c r="G829" i="14"/>
  <c r="E829" i="14"/>
  <c r="G828" i="14"/>
  <c r="F828" i="14"/>
  <c r="G825" i="14"/>
  <c r="E825" i="14"/>
  <c r="G824" i="14"/>
  <c r="F824" i="14"/>
  <c r="G822" i="14"/>
  <c r="F822" i="14"/>
  <c r="G819" i="14"/>
  <c r="E819" i="14"/>
  <c r="G812" i="14"/>
  <c r="E812" i="14"/>
  <c r="G738" i="14"/>
  <c r="E738" i="14"/>
  <c r="G737" i="14"/>
  <c r="E737" i="14"/>
  <c r="G733" i="14"/>
  <c r="E733" i="14"/>
  <c r="G732" i="14"/>
  <c r="F732" i="14"/>
  <c r="G728" i="14"/>
  <c r="F728" i="14"/>
  <c r="G727" i="14"/>
  <c r="F727" i="14"/>
  <c r="G723" i="14"/>
  <c r="F723" i="14"/>
  <c r="I928" i="14"/>
  <c r="G928" i="14"/>
  <c r="F928" i="14"/>
  <c r="E928" i="14"/>
  <c r="G927" i="14"/>
  <c r="F927" i="14"/>
  <c r="E927" i="14"/>
  <c r="G926" i="14"/>
  <c r="F926" i="14"/>
  <c r="E926" i="14"/>
  <c r="G847" i="14"/>
  <c r="F847" i="14"/>
  <c r="E847" i="14"/>
  <c r="G844" i="14"/>
  <c r="E844" i="14"/>
  <c r="G837" i="14"/>
  <c r="F837" i="14"/>
  <c r="E837" i="14"/>
  <c r="I815" i="14"/>
  <c r="G815" i="14"/>
  <c r="F815" i="14"/>
  <c r="E815" i="14"/>
  <c r="G814" i="14"/>
  <c r="F814" i="14"/>
  <c r="E814" i="14"/>
  <c r="G813" i="14"/>
  <c r="F813" i="14"/>
  <c r="E813" i="14"/>
  <c r="G734" i="14"/>
  <c r="F734" i="14"/>
  <c r="E734" i="14"/>
  <c r="G731" i="14"/>
  <c r="E731" i="14"/>
  <c r="G724" i="14"/>
  <c r="F724" i="14"/>
  <c r="E724" i="14"/>
  <c r="G715" i="14"/>
  <c r="F715" i="14"/>
  <c r="G714" i="14"/>
  <c r="E714" i="14"/>
  <c r="G713" i="14"/>
  <c r="F713" i="14"/>
  <c r="G710" i="14"/>
  <c r="E710" i="14"/>
  <c r="G709" i="14"/>
  <c r="F709" i="14"/>
  <c r="G708" i="14"/>
  <c r="E708" i="14"/>
  <c r="G707" i="14"/>
  <c r="F707" i="14"/>
  <c r="G704" i="14"/>
  <c r="E704" i="14"/>
  <c r="G584" i="14"/>
  <c r="E584" i="14"/>
  <c r="G697" i="14"/>
  <c r="E697" i="14"/>
  <c r="G622" i="14"/>
  <c r="E622" i="14"/>
  <c r="G623" i="14"/>
  <c r="E623" i="14"/>
  <c r="G617" i="14"/>
  <c r="F617" i="14"/>
  <c r="G618" i="14"/>
  <c r="E618" i="14"/>
  <c r="G612" i="14"/>
  <c r="F612" i="14"/>
  <c r="I700" i="14"/>
  <c r="G700" i="14"/>
  <c r="F700" i="14"/>
  <c r="E700" i="14"/>
  <c r="G699" i="14"/>
  <c r="F699" i="14"/>
  <c r="E699" i="14"/>
  <c r="G698" i="14"/>
  <c r="F698" i="14"/>
  <c r="E698" i="14"/>
  <c r="G619" i="14"/>
  <c r="F619" i="14"/>
  <c r="E619" i="14"/>
  <c r="G616" i="14"/>
  <c r="E616" i="14"/>
  <c r="G613" i="14"/>
  <c r="F613" i="14"/>
  <c r="G609" i="14"/>
  <c r="F609" i="14"/>
  <c r="E609" i="14"/>
  <c r="G608" i="14"/>
  <c r="F608" i="14"/>
  <c r="G503" i="14"/>
  <c r="E503" i="14"/>
  <c r="G597" i="14"/>
  <c r="E597" i="14"/>
  <c r="G602" i="14"/>
  <c r="F602" i="14"/>
  <c r="G601" i="14"/>
  <c r="E601" i="14"/>
  <c r="G600" i="14"/>
  <c r="F600" i="14"/>
  <c r="G594" i="14"/>
  <c r="F594" i="14"/>
  <c r="G591" i="14"/>
  <c r="E591" i="14"/>
  <c r="I587" i="14"/>
  <c r="G587" i="14"/>
  <c r="F587" i="14"/>
  <c r="E587" i="14"/>
  <c r="G586" i="14"/>
  <c r="F586" i="14"/>
  <c r="E586" i="14"/>
  <c r="G585" i="14"/>
  <c r="F585" i="14"/>
  <c r="E585" i="14"/>
  <c r="G596" i="14"/>
  <c r="F596" i="14"/>
  <c r="G595" i="14"/>
  <c r="E595" i="14"/>
  <c r="G510" i="14"/>
  <c r="E510" i="14"/>
  <c r="G509" i="14"/>
  <c r="E509" i="14"/>
  <c r="G505" i="14"/>
  <c r="E505" i="14"/>
  <c r="G504" i="14"/>
  <c r="F504" i="14"/>
  <c r="G500" i="14"/>
  <c r="F500" i="14"/>
  <c r="G499" i="14"/>
  <c r="F499" i="14"/>
  <c r="G496" i="14"/>
  <c r="F496" i="14"/>
  <c r="E496" i="14"/>
  <c r="G495" i="14"/>
  <c r="F495" i="14"/>
  <c r="G488" i="14"/>
  <c r="F488" i="14"/>
  <c r="G487" i="14"/>
  <c r="F487" i="14"/>
  <c r="G484" i="14"/>
  <c r="F484" i="14"/>
  <c r="G483" i="14"/>
  <c r="F483" i="14"/>
  <c r="G506" i="14"/>
  <c r="F506" i="14"/>
  <c r="E506" i="14"/>
  <c r="E114" i="13"/>
  <c r="E113" i="13"/>
  <c r="E111" i="13"/>
  <c r="E110" i="13"/>
  <c r="E108" i="13"/>
  <c r="E845" i="14"/>
  <c r="E107" i="13"/>
  <c r="E617" i="14"/>
  <c r="E105" i="13"/>
  <c r="E732" i="14"/>
  <c r="E104" i="13"/>
  <c r="E504" i="14"/>
  <c r="E94" i="13"/>
  <c r="E93" i="13"/>
  <c r="E91" i="13"/>
  <c r="E90" i="13"/>
  <c r="E86" i="13"/>
  <c r="E85" i="13"/>
  <c r="E100" i="13"/>
  <c r="E99" i="13"/>
  <c r="E97" i="13"/>
  <c r="E96" i="13"/>
  <c r="F838" i="14"/>
  <c r="F614" i="14"/>
  <c r="F622" i="14"/>
  <c r="F610" i="14"/>
  <c r="F729" i="14"/>
  <c r="F725" i="14"/>
  <c r="E600" i="14"/>
  <c r="E594" i="14"/>
  <c r="E828" i="14"/>
  <c r="E822" i="14"/>
  <c r="E713" i="14"/>
  <c r="E707" i="14"/>
  <c r="E941" i="14"/>
  <c r="E935" i="14"/>
  <c r="E613" i="14"/>
  <c r="E608" i="14"/>
  <c r="E500" i="14"/>
  <c r="E495" i="14"/>
  <c r="E841" i="14"/>
  <c r="E836" i="14"/>
  <c r="E728" i="14"/>
  <c r="E723" i="14"/>
  <c r="E499" i="14"/>
  <c r="E483" i="14"/>
  <c r="E727" i="14"/>
  <c r="E484" i="14"/>
  <c r="E612" i="14"/>
  <c r="E487" i="14"/>
  <c r="E840" i="14"/>
  <c r="E488" i="14"/>
  <c r="E602" i="14"/>
  <c r="E596" i="14"/>
  <c r="E830" i="14"/>
  <c r="E824" i="14"/>
  <c r="E715" i="14"/>
  <c r="E709" i="14"/>
  <c r="E943" i="14"/>
  <c r="E937" i="14"/>
  <c r="F842" i="14"/>
  <c r="F485" i="14"/>
  <c r="F497" i="14"/>
  <c r="F489" i="14"/>
  <c r="F501" i="14"/>
  <c r="G27" i="24"/>
  <c r="E27" i="24"/>
  <c r="G25" i="24"/>
  <c r="E25" i="24"/>
  <c r="G23" i="24"/>
  <c r="E23" i="24"/>
  <c r="G21" i="24"/>
  <c r="E21" i="24"/>
  <c r="G17" i="24"/>
  <c r="E17" i="24"/>
  <c r="G15" i="24"/>
  <c r="E15" i="24"/>
  <c r="E44" i="13"/>
  <c r="E368" i="14" s="1"/>
  <c r="E43" i="13"/>
  <c r="E141" i="14" s="1"/>
  <c r="G477" i="14"/>
  <c r="F477" i="14"/>
  <c r="G475" i="14"/>
  <c r="F475" i="14"/>
  <c r="G476" i="14"/>
  <c r="E476" i="14"/>
  <c r="G471" i="14"/>
  <c r="F471" i="14"/>
  <c r="G470" i="14"/>
  <c r="E470" i="14"/>
  <c r="G469" i="14"/>
  <c r="F469" i="14"/>
  <c r="G395" i="14"/>
  <c r="E395" i="14"/>
  <c r="G394" i="14"/>
  <c r="E394" i="14"/>
  <c r="G390" i="14"/>
  <c r="E390" i="14"/>
  <c r="G389" i="14"/>
  <c r="E389" i="14"/>
  <c r="G385" i="14"/>
  <c r="E385" i="14"/>
  <c r="G384" i="14"/>
  <c r="F384" i="14"/>
  <c r="G380" i="14"/>
  <c r="F380" i="14"/>
  <c r="G381" i="14"/>
  <c r="E381" i="14"/>
  <c r="G377" i="14"/>
  <c r="E377" i="14"/>
  <c r="G376" i="14"/>
  <c r="F376" i="14"/>
  <c r="G373" i="14"/>
  <c r="F373" i="14"/>
  <c r="G372" i="14"/>
  <c r="F372" i="14"/>
  <c r="G368" i="14"/>
  <c r="F368" i="14"/>
  <c r="G360" i="14"/>
  <c r="F360" i="14"/>
  <c r="G362" i="14"/>
  <c r="F362" i="14"/>
  <c r="G356" i="14"/>
  <c r="F356" i="14"/>
  <c r="G354" i="14"/>
  <c r="F354" i="14"/>
  <c r="G280" i="14"/>
  <c r="E280" i="14"/>
  <c r="G279" i="14"/>
  <c r="E279" i="14"/>
  <c r="G275" i="14"/>
  <c r="E275" i="14"/>
  <c r="G274" i="14"/>
  <c r="E274" i="14"/>
  <c r="G270" i="14"/>
  <c r="E270" i="14"/>
  <c r="G269" i="14"/>
  <c r="F269" i="14"/>
  <c r="G266" i="14"/>
  <c r="E266" i="14"/>
  <c r="G265" i="14"/>
  <c r="F265" i="14"/>
  <c r="G262" i="14"/>
  <c r="E262" i="14"/>
  <c r="G261" i="14"/>
  <c r="F261" i="14"/>
  <c r="G258" i="14"/>
  <c r="F258" i="14"/>
  <c r="G257" i="14"/>
  <c r="F257" i="14"/>
  <c r="G253" i="14"/>
  <c r="F253" i="14"/>
  <c r="G391" i="14"/>
  <c r="E391" i="14"/>
  <c r="G386" i="14"/>
  <c r="F386" i="14"/>
  <c r="E386" i="14"/>
  <c r="G369" i="14"/>
  <c r="F369" i="14"/>
  <c r="E369" i="14"/>
  <c r="G276" i="14"/>
  <c r="E276" i="14"/>
  <c r="G271" i="14"/>
  <c r="F271" i="14"/>
  <c r="E271" i="14"/>
  <c r="G254" i="14"/>
  <c r="F254" i="14"/>
  <c r="E254" i="14"/>
  <c r="G245" i="14"/>
  <c r="F245" i="14"/>
  <c r="G244" i="14"/>
  <c r="E244" i="14"/>
  <c r="G243" i="14"/>
  <c r="F243" i="14"/>
  <c r="G239" i="14"/>
  <c r="F239" i="14"/>
  <c r="G238" i="14"/>
  <c r="E238" i="14"/>
  <c r="G237" i="14"/>
  <c r="F237" i="14"/>
  <c r="G163" i="14"/>
  <c r="E163" i="14"/>
  <c r="G162" i="14"/>
  <c r="E162" i="14"/>
  <c r="G158" i="14"/>
  <c r="E158" i="14"/>
  <c r="G157" i="14"/>
  <c r="E157" i="14"/>
  <c r="G144" i="14"/>
  <c r="F144" i="14"/>
  <c r="G141" i="14"/>
  <c r="F141" i="14"/>
  <c r="G140" i="14"/>
  <c r="F140" i="14"/>
  <c r="G145" i="14"/>
  <c r="E145" i="14"/>
  <c r="G159" i="14"/>
  <c r="E159" i="14"/>
  <c r="G154" i="14"/>
  <c r="F154" i="14"/>
  <c r="E154" i="14"/>
  <c r="G137" i="14"/>
  <c r="F137" i="14"/>
  <c r="E137" i="14"/>
  <c r="G136" i="14"/>
  <c r="F136" i="14"/>
  <c r="F138" i="14" s="1"/>
  <c r="G130" i="14"/>
  <c r="F130" i="14"/>
  <c r="G124" i="14"/>
  <c r="F124" i="14"/>
  <c r="G47" i="14"/>
  <c r="E47" i="14"/>
  <c r="G48" i="14"/>
  <c r="E48" i="14"/>
  <c r="E72" i="13"/>
  <c r="E471" i="14" s="1"/>
  <c r="E69" i="13"/>
  <c r="E356" i="14" s="1"/>
  <c r="E68" i="13"/>
  <c r="E130" i="14" s="1"/>
  <c r="E71" i="13"/>
  <c r="E245" i="14" s="1"/>
  <c r="G29" i="14"/>
  <c r="F29" i="14"/>
  <c r="G30" i="14"/>
  <c r="E30" i="14"/>
  <c r="F618" i="14"/>
  <c r="F733" i="14"/>
  <c r="F255" i="14"/>
  <c r="F737" i="14"/>
  <c r="F850" i="14"/>
  <c r="F846" i="14"/>
  <c r="F505" i="14"/>
  <c r="F844" i="14"/>
  <c r="F731" i="14"/>
  <c r="F503" i="14"/>
  <c r="F616" i="14"/>
  <c r="F509" i="14"/>
  <c r="F259" i="14"/>
  <c r="F262" i="14"/>
  <c r="F263" i="14"/>
  <c r="F374" i="14"/>
  <c r="F385" i="14"/>
  <c r="F387" i="14"/>
  <c r="E153" i="14"/>
  <c r="G149" i="14"/>
  <c r="F370" i="14"/>
  <c r="G153" i="14"/>
  <c r="E149" i="14"/>
  <c r="G13" i="24"/>
  <c r="E13" i="24"/>
  <c r="I11" i="24"/>
  <c r="G11" i="24"/>
  <c r="E11" i="24"/>
  <c r="F507" i="14"/>
  <c r="F584" i="14"/>
  <c r="F848" i="14"/>
  <c r="F925" i="14"/>
  <c r="F270" i="14"/>
  <c r="F272" i="14"/>
  <c r="F275" i="14"/>
  <c r="F735" i="14"/>
  <c r="F620" i="14"/>
  <c r="F266" i="14"/>
  <c r="F267" i="14"/>
  <c r="F274" i="14"/>
  <c r="F381" i="14"/>
  <c r="F382" i="14"/>
  <c r="F377" i="14"/>
  <c r="F378" i="14"/>
  <c r="F390" i="14"/>
  <c r="F279" i="14"/>
  <c r="G128" i="14"/>
  <c r="F128" i="14"/>
  <c r="G122" i="14"/>
  <c r="F122" i="14"/>
  <c r="G44" i="14"/>
  <c r="E44" i="14"/>
  <c r="G43" i="14"/>
  <c r="E43" i="14"/>
  <c r="G42" i="14"/>
  <c r="E42" i="14"/>
  <c r="G39" i="14"/>
  <c r="F39" i="14"/>
  <c r="E39" i="14"/>
  <c r="G38" i="14"/>
  <c r="E38" i="14"/>
  <c r="G37" i="14"/>
  <c r="F37" i="14"/>
  <c r="G22" i="14"/>
  <c r="F22" i="14"/>
  <c r="E22" i="14"/>
  <c r="G21" i="14"/>
  <c r="F21" i="14"/>
  <c r="F23" i="14" s="1"/>
  <c r="F391" i="14" s="1"/>
  <c r="F392" i="14" s="1"/>
  <c r="F395" i="14" s="1"/>
  <c r="F396" i="14" s="1"/>
  <c r="G34" i="14"/>
  <c r="E34" i="14"/>
  <c r="G26" i="14"/>
  <c r="F26" i="14"/>
  <c r="F27" i="14" s="1"/>
  <c r="G33" i="14"/>
  <c r="F33" i="14"/>
  <c r="E63" i="13"/>
  <c r="E265" i="14" s="1"/>
  <c r="E62" i="13"/>
  <c r="E37" i="14" s="1"/>
  <c r="E66" i="13"/>
  <c r="E380" i="14" s="1"/>
  <c r="E65" i="13"/>
  <c r="E152" i="14" s="1"/>
  <c r="F851" i="14"/>
  <c r="F852" i="14"/>
  <c r="F812" i="14"/>
  <c r="F738" i="14"/>
  <c r="F739" i="14"/>
  <c r="F697" i="14"/>
  <c r="F623" i="14"/>
  <c r="F624" i="14"/>
  <c r="F389" i="14"/>
  <c r="F394" i="14"/>
  <c r="E33" i="14"/>
  <c r="F868" i="14"/>
  <c r="F873" i="14"/>
  <c r="F883" i="14"/>
  <c r="F922" i="14"/>
  <c r="F913" i="14"/>
  <c r="F916" i="14"/>
  <c r="F920" i="14" s="1"/>
  <c r="F900" i="14"/>
  <c r="F905" i="14"/>
  <c r="F908" i="14" s="1"/>
  <c r="F875" i="14"/>
  <c r="F880" i="14"/>
  <c r="F884" i="14" s="1"/>
  <c r="F861" i="14"/>
  <c r="F866" i="14"/>
  <c r="F882" i="14" s="1"/>
  <c r="F885" i="14" s="1"/>
  <c r="F918" i="14" s="1"/>
  <c r="F893" i="14"/>
  <c r="F898" i="14"/>
  <c r="F907" i="14"/>
  <c r="F809" i="14"/>
  <c r="F800" i="14"/>
  <c r="F823" i="14"/>
  <c r="F787" i="14"/>
  <c r="F792" i="14"/>
  <c r="F795" i="14"/>
  <c r="F755" i="14"/>
  <c r="F762" i="14"/>
  <c r="F767" i="14"/>
  <c r="F771" i="14" s="1"/>
  <c r="F748" i="14"/>
  <c r="F753" i="14"/>
  <c r="F769" i="14" s="1"/>
  <c r="F780" i="14"/>
  <c r="F803" i="14"/>
  <c r="F807" i="14" s="1"/>
  <c r="F694" i="14"/>
  <c r="F685" i="14"/>
  <c r="F672" i="14"/>
  <c r="F665" i="14"/>
  <c r="F640" i="14"/>
  <c r="F647" i="14"/>
  <c r="F633" i="14"/>
  <c r="F638" i="14"/>
  <c r="F654" i="14" s="1"/>
  <c r="F657" i="14" s="1"/>
  <c r="F690" i="14" s="1"/>
  <c r="F942" i="14"/>
  <c r="F936" i="14"/>
  <c r="F829" i="14"/>
  <c r="F714" i="14"/>
  <c r="F708" i="14"/>
  <c r="F923" i="14"/>
  <c r="F931" i="14" s="1"/>
  <c r="G25" i="14"/>
  <c r="F25" i="14"/>
  <c r="G14" i="14"/>
  <c r="F14" i="14"/>
  <c r="G13" i="14"/>
  <c r="F13" i="14"/>
  <c r="G10" i="14"/>
  <c r="F10" i="14"/>
  <c r="G9" i="14"/>
  <c r="F9" i="14"/>
  <c r="F810" i="14"/>
  <c r="F818" i="14"/>
  <c r="F11" i="14"/>
  <c r="F15" i="14"/>
  <c r="E58" i="13"/>
  <c r="E57" i="13"/>
  <c r="E237" i="14" s="1"/>
  <c r="E55" i="13"/>
  <c r="E354" i="14" s="1"/>
  <c r="E54" i="13"/>
  <c r="E122" i="14" s="1"/>
  <c r="E52" i="13"/>
  <c r="E14" i="14" s="1"/>
  <c r="E51" i="13"/>
  <c r="E13" i="14" s="1"/>
  <c r="E49" i="13"/>
  <c r="E261" i="14" s="1"/>
  <c r="E48" i="13"/>
  <c r="E29" i="14" s="1"/>
  <c r="F510" i="14"/>
  <c r="E360" i="14"/>
  <c r="E475" i="14"/>
  <c r="E469" i="14"/>
  <c r="H9" i="13"/>
  <c r="F511" i="14"/>
  <c r="F670" i="14"/>
  <c r="F679" i="14" s="1"/>
  <c r="F681" i="14" s="1"/>
  <c r="F691" i="14" s="1"/>
  <c r="F552" i="14"/>
  <c r="F559" i="14"/>
  <c r="F520" i="14"/>
  <c r="F572" i="14"/>
  <c r="F527" i="14"/>
  <c r="F581" i="14"/>
  <c r="F534" i="14"/>
  <c r="F601" i="14"/>
  <c r="F595" i="14"/>
  <c r="J8" i="15"/>
  <c r="J5" i="24"/>
  <c r="A1" i="24"/>
  <c r="H5" i="20" s="1"/>
  <c r="G11" i="21"/>
  <c r="E11" i="21"/>
  <c r="A1" i="21"/>
  <c r="H8" i="20" s="1"/>
  <c r="A1" i="14"/>
  <c r="F8" i="20" s="1"/>
  <c r="G63" i="15"/>
  <c r="E63" i="15"/>
  <c r="G62" i="15"/>
  <c r="E62" i="15"/>
  <c r="G61" i="15"/>
  <c r="E61" i="15"/>
  <c r="I54" i="15"/>
  <c r="G54" i="15"/>
  <c r="F54" i="15"/>
  <c r="E54" i="15"/>
  <c r="I53" i="15"/>
  <c r="G53" i="15"/>
  <c r="F53" i="15"/>
  <c r="E53" i="15"/>
  <c r="I49" i="15"/>
  <c r="G49" i="15"/>
  <c r="F49" i="15"/>
  <c r="E49" i="15"/>
  <c r="I48" i="15"/>
  <c r="G48" i="15"/>
  <c r="F48" i="15"/>
  <c r="E48" i="15"/>
  <c r="I45" i="15"/>
  <c r="H45" i="15"/>
  <c r="G45" i="15"/>
  <c r="F45" i="15"/>
  <c r="E45" i="15"/>
  <c r="G44" i="15"/>
  <c r="F44" i="15"/>
  <c r="E44" i="15"/>
  <c r="I41" i="15"/>
  <c r="J42" i="15"/>
  <c r="G41" i="15"/>
  <c r="F41" i="15"/>
  <c r="E41" i="15"/>
  <c r="I34" i="15"/>
  <c r="H34" i="15"/>
  <c r="G34" i="15"/>
  <c r="F34" i="15"/>
  <c r="E34" i="15"/>
  <c r="G33" i="15"/>
  <c r="F33" i="15"/>
  <c r="E33" i="15"/>
  <c r="I28" i="15"/>
  <c r="G28" i="15"/>
  <c r="F28" i="15"/>
  <c r="E28" i="15"/>
  <c r="I27" i="15"/>
  <c r="H27" i="15"/>
  <c r="G27" i="15"/>
  <c r="F27" i="15"/>
  <c r="E27" i="15"/>
  <c r="G26" i="15"/>
  <c r="F26" i="15"/>
  <c r="E26" i="15"/>
  <c r="G25" i="15"/>
  <c r="F25" i="15"/>
  <c r="E25" i="15"/>
  <c r="I19" i="15"/>
  <c r="G19" i="15"/>
  <c r="F19" i="15"/>
  <c r="E19" i="15"/>
  <c r="G18" i="15"/>
  <c r="E18" i="15"/>
  <c r="G15" i="15"/>
  <c r="F15" i="15"/>
  <c r="F16" i="15"/>
  <c r="F18" i="15"/>
  <c r="E15" i="15"/>
  <c r="I11" i="15"/>
  <c r="H11" i="15"/>
  <c r="G11" i="15"/>
  <c r="F11" i="15"/>
  <c r="E11" i="15"/>
  <c r="I5" i="15"/>
  <c r="H5" i="15"/>
  <c r="G5" i="15"/>
  <c r="F5" i="15"/>
  <c r="E5" i="15"/>
  <c r="E5" i="21"/>
  <c r="I4" i="15"/>
  <c r="I4" i="14"/>
  <c r="H4" i="15"/>
  <c r="H4" i="21"/>
  <c r="H4" i="14"/>
  <c r="E4" i="15"/>
  <c r="E4" i="14"/>
  <c r="I3" i="15"/>
  <c r="I3" i="13"/>
  <c r="I3" i="14"/>
  <c r="H3" i="15"/>
  <c r="H3" i="14"/>
  <c r="E3" i="15"/>
  <c r="E3" i="14"/>
  <c r="I2" i="15"/>
  <c r="I2" i="19"/>
  <c r="I2" i="14"/>
  <c r="H2" i="15"/>
  <c r="H2" i="14"/>
  <c r="E2" i="15"/>
  <c r="E2" i="13"/>
  <c r="A1" i="15"/>
  <c r="F5" i="20" s="1"/>
  <c r="I4" i="19"/>
  <c r="A1" i="19"/>
  <c r="D8" i="20" s="1"/>
  <c r="A1" i="13"/>
  <c r="D5" i="20" s="1"/>
  <c r="A1" i="20"/>
  <c r="B8" i="20" s="1"/>
  <c r="A1" i="18"/>
  <c r="B5" i="20" s="1"/>
  <c r="I4" i="13"/>
  <c r="I2" i="21"/>
  <c r="I2" i="24"/>
  <c r="E4" i="24"/>
  <c r="I3" i="24"/>
  <c r="E3" i="24"/>
  <c r="E2" i="24"/>
  <c r="I4" i="21"/>
  <c r="I4" i="24"/>
  <c r="E5" i="19"/>
  <c r="I3" i="19"/>
  <c r="I2" i="13"/>
  <c r="E4" i="13"/>
  <c r="E4" i="19"/>
  <c r="H2" i="21"/>
  <c r="H3" i="19"/>
  <c r="I3" i="21"/>
  <c r="E4" i="21"/>
  <c r="J11" i="15"/>
  <c r="J12" i="15"/>
  <c r="J19" i="15"/>
  <c r="J5" i="21"/>
  <c r="K8" i="15"/>
  <c r="K5" i="21"/>
  <c r="J5" i="13"/>
  <c r="K11" i="15"/>
  <c r="K12" i="15"/>
  <c r="K19" i="15"/>
  <c r="K5" i="13"/>
  <c r="J5" i="19"/>
  <c r="E2" i="14"/>
  <c r="E2" i="21"/>
  <c r="H4" i="19"/>
  <c r="J5" i="15"/>
  <c r="J5" i="14"/>
  <c r="H4" i="24"/>
  <c r="E2" i="19"/>
  <c r="K5" i="14"/>
  <c r="J48" i="15"/>
  <c r="J50" i="15"/>
  <c r="H3" i="21"/>
  <c r="E5" i="13"/>
  <c r="E5" i="24"/>
  <c r="L8" i="15"/>
  <c r="K5" i="24"/>
  <c r="K5" i="19"/>
  <c r="J28" i="15"/>
  <c r="J29" i="15"/>
  <c r="J4" i="13"/>
  <c r="H3" i="24"/>
  <c r="E5" i="14"/>
  <c r="E3" i="21"/>
  <c r="K28" i="15"/>
  <c r="E3" i="13"/>
  <c r="E3" i="19"/>
  <c r="K5" i="15"/>
  <c r="H2" i="19"/>
  <c r="H2" i="24"/>
  <c r="L5" i="14"/>
  <c r="L11" i="15"/>
  <c r="L12" i="15"/>
  <c r="L5" i="19"/>
  <c r="M8" i="15"/>
  <c r="L5" i="21"/>
  <c r="L5" i="24"/>
  <c r="L5" i="13"/>
  <c r="L5" i="15"/>
  <c r="J54" i="15"/>
  <c r="N8" i="15"/>
  <c r="M5" i="21"/>
  <c r="M5" i="13"/>
  <c r="M5" i="19"/>
  <c r="M11" i="15"/>
  <c r="M12" i="15"/>
  <c r="M5" i="14"/>
  <c r="M5" i="24"/>
  <c r="M5" i="15"/>
  <c r="L19" i="15"/>
  <c r="L28" i="15"/>
  <c r="M19" i="15"/>
  <c r="M28" i="15"/>
  <c r="N11" i="15"/>
  <c r="N12" i="15"/>
  <c r="N5" i="19"/>
  <c r="N5" i="15"/>
  <c r="N5" i="13"/>
  <c r="N5" i="21"/>
  <c r="N5" i="14"/>
  <c r="O8" i="15"/>
  <c r="N5" i="24"/>
  <c r="N28" i="15"/>
  <c r="N19" i="15"/>
  <c r="O5" i="24"/>
  <c r="O5" i="14"/>
  <c r="O5" i="19"/>
  <c r="O5" i="21"/>
  <c r="P8" i="15"/>
  <c r="O5" i="15"/>
  <c r="O5" i="13"/>
  <c r="O11" i="15"/>
  <c r="O12" i="15"/>
  <c r="P5" i="19"/>
  <c r="P5" i="13"/>
  <c r="P5" i="14"/>
  <c r="P11" i="15"/>
  <c r="P12" i="15"/>
  <c r="P5" i="15"/>
  <c r="P5" i="24"/>
  <c r="Q8" i="15"/>
  <c r="P5" i="21"/>
  <c r="O28" i="15"/>
  <c r="O19" i="15"/>
  <c r="P19" i="15"/>
  <c r="P28" i="15"/>
  <c r="Q5" i="15"/>
  <c r="Q5" i="21"/>
  <c r="Q5" i="13"/>
  <c r="R8" i="15"/>
  <c r="Q5" i="19"/>
  <c r="Q5" i="14"/>
  <c r="Q5" i="24"/>
  <c r="Q11" i="15"/>
  <c r="Q12" i="15"/>
  <c r="F9" i="15"/>
  <c r="F61" i="15"/>
  <c r="Q19" i="15"/>
  <c r="Q28" i="15"/>
  <c r="R5" i="24"/>
  <c r="R5" i="21"/>
  <c r="R5" i="13"/>
  <c r="R5" i="19"/>
  <c r="R5" i="14"/>
  <c r="R5" i="15"/>
  <c r="R11" i="15"/>
  <c r="R12" i="15"/>
  <c r="R28" i="15"/>
  <c r="R19" i="15"/>
  <c r="H12" i="15"/>
  <c r="H19" i="15"/>
  <c r="H28" i="15"/>
  <c r="F564" i="14"/>
  <c r="F557" i="14"/>
  <c r="F566" i="14" s="1"/>
  <c r="F539" i="14"/>
  <c r="F543" i="14" s="1"/>
  <c r="J928" i="14"/>
  <c r="J815" i="14"/>
  <c r="J700" i="14"/>
  <c r="J587" i="14"/>
  <c r="J20" i="15"/>
  <c r="J21" i="15"/>
  <c r="J4" i="24"/>
  <c r="J4" i="14"/>
  <c r="J4" i="15"/>
  <c r="J4" i="21"/>
  <c r="J4" i="19"/>
  <c r="J2" i="13"/>
  <c r="J27" i="15"/>
  <c r="J2" i="19"/>
  <c r="K20" i="15"/>
  <c r="K21" i="15"/>
  <c r="J45" i="15"/>
  <c r="J2" i="24"/>
  <c r="J34" i="15"/>
  <c r="J2" i="15"/>
  <c r="J2" i="14"/>
  <c r="J2" i="21"/>
  <c r="F567" i="14"/>
  <c r="J36" i="15"/>
  <c r="J35" i="15"/>
  <c r="J41" i="15"/>
  <c r="K42" i="15"/>
  <c r="J46" i="15"/>
  <c r="K34" i="15"/>
  <c r="K2" i="21"/>
  <c r="L20" i="15"/>
  <c r="L21" i="15"/>
  <c r="K2" i="13"/>
  <c r="K45" i="15"/>
  <c r="K46" i="15"/>
  <c r="K2" i="14"/>
  <c r="K2" i="19"/>
  <c r="K2" i="15"/>
  <c r="K2" i="24"/>
  <c r="K27" i="15"/>
  <c r="K29" i="15"/>
  <c r="J49" i="15"/>
  <c r="K49" i="15"/>
  <c r="K48" i="15"/>
  <c r="L2" i="19"/>
  <c r="L34" i="15"/>
  <c r="L2" i="14"/>
  <c r="L2" i="13"/>
  <c r="L2" i="21"/>
  <c r="L2" i="15"/>
  <c r="M20" i="15"/>
  <c r="M21" i="15"/>
  <c r="L27" i="15"/>
  <c r="L29" i="15"/>
  <c r="L2" i="24"/>
  <c r="L45" i="15"/>
  <c r="K4" i="15"/>
  <c r="K4" i="21"/>
  <c r="K4" i="24"/>
  <c r="K4" i="13"/>
  <c r="K4" i="19"/>
  <c r="K4" i="14"/>
  <c r="K36" i="15"/>
  <c r="K53" i="15"/>
  <c r="K55" i="15"/>
  <c r="K35" i="15"/>
  <c r="K41" i="15"/>
  <c r="L42" i="15"/>
  <c r="J53" i="15"/>
  <c r="J55" i="15"/>
  <c r="K50" i="15"/>
  <c r="K928" i="14"/>
  <c r="K815" i="14"/>
  <c r="K700" i="14"/>
  <c r="K587" i="14"/>
  <c r="M27" i="15"/>
  <c r="M29" i="15"/>
  <c r="M34" i="15"/>
  <c r="M2" i="19"/>
  <c r="M2" i="21"/>
  <c r="N20" i="15"/>
  <c r="N21" i="15"/>
  <c r="M2" i="13"/>
  <c r="M45" i="15"/>
  <c r="M2" i="14"/>
  <c r="M2" i="15"/>
  <c r="M2" i="24"/>
  <c r="K54" i="15"/>
  <c r="K3" i="14"/>
  <c r="K3" i="19"/>
  <c r="K3" i="15"/>
  <c r="K3" i="24"/>
  <c r="K3" i="21"/>
  <c r="K3" i="13"/>
  <c r="L4" i="21"/>
  <c r="L4" i="13"/>
  <c r="L4" i="15"/>
  <c r="L4" i="24"/>
  <c r="L4" i="19"/>
  <c r="L4" i="14"/>
  <c r="L48" i="15"/>
  <c r="L50" i="15"/>
  <c r="J3" i="24"/>
  <c r="J3" i="14"/>
  <c r="J3" i="13"/>
  <c r="J3" i="21"/>
  <c r="J3" i="19"/>
  <c r="J3" i="15"/>
  <c r="L35" i="15"/>
  <c r="L36" i="15"/>
  <c r="L46" i="15"/>
  <c r="L928" i="14"/>
  <c r="L815" i="14"/>
  <c r="L700" i="14"/>
  <c r="L587" i="14"/>
  <c r="L41" i="15"/>
  <c r="M42" i="15"/>
  <c r="L53" i="15"/>
  <c r="L55" i="15"/>
  <c r="M46" i="15"/>
  <c r="M35" i="15"/>
  <c r="M41" i="15"/>
  <c r="N42" i="15"/>
  <c r="M36" i="15"/>
  <c r="M53" i="15"/>
  <c r="M55" i="15"/>
  <c r="L49" i="15"/>
  <c r="L54" i="15"/>
  <c r="N2" i="14"/>
  <c r="N2" i="19"/>
  <c r="N2" i="24"/>
  <c r="N2" i="15"/>
  <c r="N2" i="13"/>
  <c r="N27" i="15"/>
  <c r="N29" i="15"/>
  <c r="N45" i="15"/>
  <c r="N34" i="15"/>
  <c r="N2" i="21"/>
  <c r="O20" i="15"/>
  <c r="O21" i="15"/>
  <c r="M4" i="21"/>
  <c r="M4" i="19"/>
  <c r="M4" i="15"/>
  <c r="M4" i="13"/>
  <c r="M4" i="24"/>
  <c r="M4" i="14"/>
  <c r="N48" i="15"/>
  <c r="M48" i="15"/>
  <c r="M50" i="15"/>
  <c r="N4" i="24"/>
  <c r="N4" i="21"/>
  <c r="N4" i="15"/>
  <c r="N4" i="13"/>
  <c r="N4" i="14"/>
  <c r="N4" i="19"/>
  <c r="M49" i="15"/>
  <c r="N46" i="15"/>
  <c r="O2" i="24"/>
  <c r="O2" i="14"/>
  <c r="O2" i="15"/>
  <c r="O2" i="19"/>
  <c r="O27" i="15"/>
  <c r="O29" i="15"/>
  <c r="P20" i="15"/>
  <c r="P21" i="15"/>
  <c r="O34" i="15"/>
  <c r="O45" i="15"/>
  <c r="O46" i="15"/>
  <c r="O2" i="13"/>
  <c r="O2" i="21"/>
  <c r="L3" i="14"/>
  <c r="L3" i="19"/>
  <c r="L3" i="24"/>
  <c r="L3" i="13"/>
  <c r="L3" i="21"/>
  <c r="L3" i="15"/>
  <c r="N36" i="15"/>
  <c r="N35" i="15"/>
  <c r="N41" i="15"/>
  <c r="O42" i="15"/>
  <c r="M3" i="13"/>
  <c r="M3" i="24"/>
  <c r="M3" i="14"/>
  <c r="M3" i="15"/>
  <c r="M3" i="21"/>
  <c r="M3" i="19"/>
  <c r="M928" i="14"/>
  <c r="M815" i="14"/>
  <c r="M700" i="14"/>
  <c r="M587" i="14"/>
  <c r="O49" i="15"/>
  <c r="N50" i="15"/>
  <c r="O48" i="15"/>
  <c r="P2" i="19"/>
  <c r="P45" i="15"/>
  <c r="P34" i="15"/>
  <c r="P2" i="15"/>
  <c r="Q20" i="15"/>
  <c r="Q21" i="15"/>
  <c r="P2" i="14"/>
  <c r="P2" i="21"/>
  <c r="P2" i="24"/>
  <c r="P2" i="13"/>
  <c r="P27" i="15"/>
  <c r="P29" i="15"/>
  <c r="O4" i="19"/>
  <c r="O4" i="21"/>
  <c r="O4" i="24"/>
  <c r="O4" i="13"/>
  <c r="O4" i="14"/>
  <c r="O4" i="15"/>
  <c r="M54" i="15"/>
  <c r="O35" i="15"/>
  <c r="O36" i="15"/>
  <c r="N53" i="15"/>
  <c r="P46" i="15"/>
  <c r="N49" i="15"/>
  <c r="N928" i="14"/>
  <c r="N815" i="14"/>
  <c r="N700" i="14"/>
  <c r="N587" i="14"/>
  <c r="P36" i="15"/>
  <c r="P53" i="15"/>
  <c r="P35" i="15"/>
  <c r="P41" i="15"/>
  <c r="Q42" i="15"/>
  <c r="P49" i="15"/>
  <c r="O41" i="15"/>
  <c r="P42" i="15"/>
  <c r="O53" i="15"/>
  <c r="Q27" i="15"/>
  <c r="Q29" i="15"/>
  <c r="Q2" i="14"/>
  <c r="Q2" i="24"/>
  <c r="Q2" i="19"/>
  <c r="R20" i="15"/>
  <c r="R21" i="15"/>
  <c r="Q2" i="13"/>
  <c r="Q34" i="15"/>
  <c r="Q2" i="21"/>
  <c r="Q2" i="15"/>
  <c r="Q45" i="15"/>
  <c r="Q46" i="15"/>
  <c r="O50" i="15"/>
  <c r="P4" i="24"/>
  <c r="P4" i="21"/>
  <c r="P4" i="19"/>
  <c r="P4" i="13"/>
  <c r="P4" i="14"/>
  <c r="P4" i="15"/>
  <c r="N54" i="15"/>
  <c r="N55" i="15"/>
  <c r="O928" i="14"/>
  <c r="O815" i="14"/>
  <c r="O700" i="14"/>
  <c r="O587" i="14"/>
  <c r="N3" i="13"/>
  <c r="N3" i="14"/>
  <c r="N3" i="19"/>
  <c r="N3" i="21"/>
  <c r="N3" i="15"/>
  <c r="N3" i="24"/>
  <c r="R2" i="19"/>
  <c r="R45" i="15"/>
  <c r="R34" i="15"/>
  <c r="R2" i="13"/>
  <c r="R2" i="24"/>
  <c r="R2" i="21"/>
  <c r="R2" i="14"/>
  <c r="R27" i="15"/>
  <c r="R29" i="15"/>
  <c r="R2" i="15"/>
  <c r="Q49" i="15"/>
  <c r="O54" i="15"/>
  <c r="O55" i="15"/>
  <c r="Q36" i="15"/>
  <c r="Q35" i="15"/>
  <c r="Q41" i="15"/>
  <c r="R42" i="15"/>
  <c r="R46" i="15"/>
  <c r="H46" i="15"/>
  <c r="P48" i="15"/>
  <c r="P50" i="15"/>
  <c r="H42" i="15"/>
  <c r="Q48" i="15"/>
  <c r="Q4" i="13"/>
  <c r="Q4" i="19"/>
  <c r="Q4" i="24"/>
  <c r="Q4" i="14"/>
  <c r="Q4" i="21"/>
  <c r="Q4" i="15"/>
  <c r="Q50" i="15"/>
  <c r="Q928" i="14"/>
  <c r="Q700" i="14"/>
  <c r="P928" i="14"/>
  <c r="P815" i="14"/>
  <c r="P700" i="14"/>
  <c r="P587" i="14"/>
  <c r="H49" i="15"/>
  <c r="R4" i="15"/>
  <c r="R4" i="19"/>
  <c r="R4" i="21"/>
  <c r="R4" i="14"/>
  <c r="R4" i="24"/>
  <c r="R4" i="13"/>
  <c r="O3" i="19"/>
  <c r="O3" i="15"/>
  <c r="O3" i="13"/>
  <c r="O3" i="14"/>
  <c r="O3" i="21"/>
  <c r="O3" i="24"/>
  <c r="H48" i="15"/>
  <c r="R48" i="15"/>
  <c r="R50" i="15"/>
  <c r="R36" i="15"/>
  <c r="R35" i="15"/>
  <c r="R41" i="15"/>
  <c r="R49" i="15"/>
  <c r="P54" i="15"/>
  <c r="P55" i="15"/>
  <c r="Q53" i="15"/>
  <c r="F37" i="15"/>
  <c r="F62" i="15"/>
  <c r="Q587" i="14"/>
  <c r="Q815" i="14"/>
  <c r="Q54" i="15"/>
  <c r="Q55" i="15"/>
  <c r="R928" i="14"/>
  <c r="R815" i="14"/>
  <c r="R700" i="14"/>
  <c r="R587" i="14"/>
  <c r="R53" i="15"/>
  <c r="H36" i="15"/>
  <c r="H53" i="15"/>
  <c r="H35" i="15"/>
  <c r="H41" i="15"/>
  <c r="R54" i="15"/>
  <c r="F51" i="15"/>
  <c r="F63" i="15"/>
  <c r="F64" i="15"/>
  <c r="F11" i="21"/>
  <c r="H50" i="15"/>
  <c r="P3" i="13"/>
  <c r="P3" i="19"/>
  <c r="P3" i="24"/>
  <c r="P3" i="14"/>
  <c r="P3" i="21"/>
  <c r="P3" i="15"/>
  <c r="Q3" i="21"/>
  <c r="Q3" i="13"/>
  <c r="Q3" i="14"/>
  <c r="Q3" i="19"/>
  <c r="Q3" i="24"/>
  <c r="Q3" i="15"/>
  <c r="H928" i="14"/>
  <c r="F929" i="14"/>
  <c r="F932" i="14" s="1"/>
  <c r="H815" i="14"/>
  <c r="F816" i="14"/>
  <c r="F819" i="14"/>
  <c r="F820" i="14" s="1"/>
  <c r="H700" i="14"/>
  <c r="F701" i="14"/>
  <c r="F704" i="14" s="1"/>
  <c r="H587" i="14"/>
  <c r="F588" i="14"/>
  <c r="F591" i="14"/>
  <c r="R55" i="15"/>
  <c r="H54" i="15"/>
  <c r="F532" i="14"/>
  <c r="F542" i="14"/>
  <c r="R3" i="15"/>
  <c r="R3" i="14"/>
  <c r="R3" i="19"/>
  <c r="R3" i="13"/>
  <c r="R3" i="21"/>
  <c r="R3" i="24"/>
  <c r="F582" i="14"/>
  <c r="F590" i="14" s="1"/>
  <c r="F592" i="14" s="1"/>
  <c r="F695" i="14"/>
  <c r="F703" i="14" s="1"/>
  <c r="F568" i="14" l="1"/>
  <c r="F578" i="14" s="1"/>
  <c r="F933" i="14"/>
  <c r="F796" i="14"/>
  <c r="F806" i="14" s="1"/>
  <c r="F142" i="14"/>
  <c r="F145" i="14" s="1"/>
  <c r="F153" i="14" s="1"/>
  <c r="F155" i="14" s="1"/>
  <c r="F158" i="14" s="1"/>
  <c r="F38" i="14"/>
  <c r="F40" i="14" s="1"/>
  <c r="F43" i="14" s="1"/>
  <c r="F34" i="14"/>
  <c r="F35" i="14" s="1"/>
  <c r="F42" i="14" s="1"/>
  <c r="F30" i="14"/>
  <c r="F31" i="14" s="1"/>
  <c r="F47" i="14" s="1"/>
  <c r="F405" i="14"/>
  <c r="F410" i="14" s="1"/>
  <c r="F426" i="14" s="1"/>
  <c r="F470" i="14"/>
  <c r="F476" i="14"/>
  <c r="F457" i="14"/>
  <c r="F460" i="14" s="1"/>
  <c r="F464" i="14" s="1"/>
  <c r="F437" i="14"/>
  <c r="F442" i="14" s="1"/>
  <c r="F451" i="14" s="1"/>
  <c r="F412" i="14"/>
  <c r="F417" i="14" s="1"/>
  <c r="F427" i="14" s="1"/>
  <c r="F466" i="14"/>
  <c r="F419" i="14"/>
  <c r="F424" i="14" s="1"/>
  <c r="F428" i="14" s="1"/>
  <c r="F444" i="14"/>
  <c r="F449" i="14" s="1"/>
  <c r="F452" i="14" s="1"/>
  <c r="F276" i="14"/>
  <c r="F277" i="14" s="1"/>
  <c r="F280" i="14" s="1"/>
  <c r="F281" i="14" s="1"/>
  <c r="F159" i="14"/>
  <c r="F44" i="14"/>
  <c r="E144" i="14"/>
  <c r="E384" i="14"/>
  <c r="E25" i="14"/>
  <c r="E477" i="14"/>
  <c r="E362" i="14"/>
  <c r="E253" i="14"/>
  <c r="E373" i="14"/>
  <c r="E258" i="14"/>
  <c r="E376" i="14"/>
  <c r="E10" i="14"/>
  <c r="E269" i="14"/>
  <c r="E372" i="14"/>
  <c r="E257" i="14"/>
  <c r="E26" i="14"/>
  <c r="E148" i="14"/>
  <c r="E128" i="14"/>
  <c r="E9" i="14"/>
  <c r="E21" i="14"/>
  <c r="E239" i="14"/>
  <c r="E140" i="14"/>
  <c r="E124" i="14"/>
  <c r="E243" i="14"/>
  <c r="E136" i="14"/>
  <c r="F909" i="14"/>
  <c r="F919" i="14" s="1"/>
  <c r="F825" i="14"/>
  <c r="F826" i="14" s="1"/>
  <c r="F43" i="24" s="1"/>
  <c r="F831" i="14"/>
  <c r="F832" i="14" s="1"/>
  <c r="F45" i="24" s="1"/>
  <c r="F705" i="14"/>
  <c r="F597" i="14"/>
  <c r="F598" i="14" s="1"/>
  <c r="F33" i="24" s="1"/>
  <c r="F603" i="14"/>
  <c r="F604" i="14" s="1"/>
  <c r="F35" i="24" s="1"/>
  <c r="F772" i="14"/>
  <c r="F805" i="14" s="1"/>
  <c r="F544" i="14"/>
  <c r="F577" i="14" s="1"/>
  <c r="F938" i="14"/>
  <c r="F939" i="14" s="1"/>
  <c r="F47" i="24" s="1"/>
  <c r="F944" i="14"/>
  <c r="F945" i="14" s="1"/>
  <c r="F49" i="24" s="1"/>
  <c r="F149" i="14" l="1"/>
  <c r="F150" i="14" s="1"/>
  <c r="F157" i="14" s="1"/>
  <c r="F146" i="14"/>
  <c r="F162" i="14" s="1"/>
  <c r="F160" i="14"/>
  <c r="F163" i="14" s="1"/>
  <c r="F45" i="14"/>
  <c r="F48" i="14" s="1"/>
  <c r="F49" i="14" s="1"/>
  <c r="F342" i="14"/>
  <c r="F345" i="14" s="1"/>
  <c r="F349" i="14" s="1"/>
  <c r="F290" i="14"/>
  <c r="F295" i="14" s="1"/>
  <c r="F311" i="14" s="1"/>
  <c r="F297" i="14"/>
  <c r="F302" i="14" s="1"/>
  <c r="F312" i="14" s="1"/>
  <c r="F351" i="14"/>
  <c r="F304" i="14"/>
  <c r="F309" i="14" s="1"/>
  <c r="F313" i="14" s="1"/>
  <c r="F361" i="14"/>
  <c r="F322" i="14"/>
  <c r="F327" i="14" s="1"/>
  <c r="F336" i="14" s="1"/>
  <c r="F355" i="14"/>
  <c r="F329" i="14"/>
  <c r="F334" i="14" s="1"/>
  <c r="F337" i="14" s="1"/>
  <c r="F453" i="14"/>
  <c r="F463" i="14" s="1"/>
  <c r="F467" i="14" s="1"/>
  <c r="F429" i="14"/>
  <c r="F462" i="14" s="1"/>
  <c r="F710" i="14"/>
  <c r="F711" i="14" s="1"/>
  <c r="F37" i="24" s="1"/>
  <c r="F716" i="14"/>
  <c r="F717" i="14" s="1"/>
  <c r="F39" i="24" s="1"/>
  <c r="F164" i="14" l="1"/>
  <c r="F225" i="14" s="1"/>
  <c r="F228" i="14" s="1"/>
  <c r="F232" i="14" s="1"/>
  <c r="F472" i="14"/>
  <c r="F473" i="14" s="1"/>
  <c r="F25" i="24" s="1"/>
  <c r="F478" i="14"/>
  <c r="F479" i="14" s="1"/>
  <c r="F27" i="24" s="1"/>
  <c r="F238" i="14"/>
  <c r="F314" i="14"/>
  <c r="F347" i="14" s="1"/>
  <c r="F338" i="14"/>
  <c r="F348" i="14" s="1"/>
  <c r="F352" i="14" s="1"/>
  <c r="F58" i="14"/>
  <c r="F63" i="14" s="1"/>
  <c r="F79" i="14" s="1"/>
  <c r="F129" i="14"/>
  <c r="F119" i="14"/>
  <c r="F65" i="14"/>
  <c r="F70" i="14" s="1"/>
  <c r="F80" i="14" s="1"/>
  <c r="F97" i="14"/>
  <c r="F102" i="14" s="1"/>
  <c r="F105" i="14" s="1"/>
  <c r="F110" i="14"/>
  <c r="F113" i="14" s="1"/>
  <c r="F117" i="14" s="1"/>
  <c r="F90" i="14"/>
  <c r="F95" i="14" s="1"/>
  <c r="F104" i="14" s="1"/>
  <c r="F72" i="14"/>
  <c r="F77" i="14" s="1"/>
  <c r="F81" i="14" s="1"/>
  <c r="F123" i="14"/>
  <c r="F205" i="14" l="1"/>
  <c r="F210" i="14" s="1"/>
  <c r="F219" i="14" s="1"/>
  <c r="F187" i="14"/>
  <c r="F192" i="14" s="1"/>
  <c r="F196" i="14" s="1"/>
  <c r="F173" i="14"/>
  <c r="F178" i="14" s="1"/>
  <c r="F194" i="14" s="1"/>
  <c r="F180" i="14"/>
  <c r="F185" i="14" s="1"/>
  <c r="F195" i="14" s="1"/>
  <c r="F212" i="14"/>
  <c r="F217" i="14" s="1"/>
  <c r="F220" i="14" s="1"/>
  <c r="F234" i="14"/>
  <c r="F235" i="14" s="1"/>
  <c r="F246" i="14" s="1"/>
  <c r="F247" i="14" s="1"/>
  <c r="F17" i="24" s="1"/>
  <c r="F244" i="14"/>
  <c r="F357" i="14"/>
  <c r="F358" i="14" s="1"/>
  <c r="F21" i="24" s="1"/>
  <c r="F363" i="14"/>
  <c r="F364" i="14" s="1"/>
  <c r="F23" i="24" s="1"/>
  <c r="F82" i="14"/>
  <c r="F115" i="14" s="1"/>
  <c r="F106" i="14"/>
  <c r="F116" i="14" s="1"/>
  <c r="F120" i="14" s="1"/>
  <c r="F197" i="14" l="1"/>
  <c r="F230" i="14" s="1"/>
  <c r="F221" i="14"/>
  <c r="F231" i="14" s="1"/>
  <c r="F131" i="14"/>
  <c r="F132" i="14" s="1"/>
  <c r="F13" i="24" s="1"/>
  <c r="F125" i="14"/>
  <c r="F240" i="14"/>
  <c r="F241" i="14" s="1"/>
  <c r="F15" i="24" s="1"/>
  <c r="F126" i="14" l="1"/>
  <c r="F11" i="24" s="1"/>
</calcChain>
</file>

<file path=xl/sharedStrings.xml><?xml version="1.0" encoding="utf-8"?>
<sst xmlns="http://schemas.openxmlformats.org/spreadsheetml/2006/main" count="623" uniqueCount="342">
  <si>
    <t>Model name:</t>
  </si>
  <si>
    <t>Strategic regional water resources reconciliation model</t>
  </si>
  <si>
    <t>Version number:</t>
  </si>
  <si>
    <t>Filename:</t>
  </si>
  <si>
    <t>Strategic-regional-water-resources-reconciliation-model-Dec-2020-v2.0.xlsx</t>
  </si>
  <si>
    <t>Date:</t>
  </si>
  <si>
    <t xml:space="preserve">Author: </t>
  </si>
  <si>
    <t>Ofwat</t>
  </si>
  <si>
    <t>Author contact information:</t>
  </si>
  <si>
    <t>OfwatPandO@ofwat.gov.uk</t>
  </si>
  <si>
    <t>Summary of model:</t>
  </si>
  <si>
    <t>This model implements the necessary reconciliations relating to strategic regional water resource schemes in AMP7.</t>
  </si>
  <si>
    <t>Disclaimer:</t>
  </si>
  <si>
    <t>None</t>
  </si>
  <si>
    <t>Known limitations of the model:</t>
  </si>
  <si>
    <t>Issue</t>
  </si>
  <si>
    <t>Details</t>
  </si>
  <si>
    <t>Model link</t>
  </si>
  <si>
    <t xml:space="preserve">Hardware requirements </t>
  </si>
  <si>
    <t>The macros in this model have been tested on 32 bit Excel. The macros do not contain any code, such as DECLARE statements, that will not work on 64 bit Excel but they have not been tested on 64 bit Excel.</t>
  </si>
  <si>
    <t>n/a</t>
  </si>
  <si>
    <t>Changes</t>
  </si>
  <si>
    <t>Below are details of changes to the model from the version 1.0 published on 4 March 2020. The changes fix issues that have been identified and implement improvements for clarity and ease of use.</t>
  </si>
  <si>
    <t>Category</t>
  </si>
  <si>
    <t>Sheet(s) in current model</t>
  </si>
  <si>
    <t>Description of change(s) made</t>
  </si>
  <si>
    <t>Model link(s)</t>
  </si>
  <si>
    <t>Formula Update</t>
  </si>
  <si>
    <t>InputsR, Calc</t>
  </si>
  <si>
    <t>Inputs and formulas added to ensure that the model applies time value of money corrections correctly and time value of money adjustments are applied to both RCV and revenue.</t>
  </si>
  <si>
    <t>Error check status</t>
  </si>
  <si>
    <t>Track changes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</si>
  <si>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</si>
  <si>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</si>
  <si>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</si>
  <si>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</si>
  <si>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</si>
  <si>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</si>
  <si>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</si>
  <si>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</si>
  <si>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</si>
  <si>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</si>
  <si>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</si>
  <si>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</si>
  <si>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</si>
  <si>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</si>
  <si>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</si>
  <si>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</si>
  <si>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</si>
  <si>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</si>
  <si>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</si>
  <si>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</si>
  <si>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Green font</t>
  </si>
  <si>
    <t>Additional descriptions</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</si>
  <si>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</si>
  <si>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</si>
  <si>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</si>
  <si>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</si>
  <si>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</si>
  <si>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</si>
  <si>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</si>
  <si>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</si>
  <si>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</si>
  <si>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</si>
  <si>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</si>
  <si>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</si>
  <si>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</si>
  <si>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</si>
  <si>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</si>
  <si>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</si>
  <si>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</si>
  <si>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</si>
  <si>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</si>
  <si>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</si>
  <si>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</si>
  <si>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</si>
  <si>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</si>
  <si>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</si>
  <si>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</si>
  <si>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</si>
  <si>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</si>
  <si>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</si>
  <si>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t>
  </si>
  <si>
    <t>Checks</t>
  </si>
  <si>
    <t>£</t>
  </si>
  <si>
    <t>Great Britain Pound</t>
  </si>
  <si>
    <t>TDS</t>
  </si>
  <si>
    <t xml:space="preserve">Tonnes Dry Solid </t>
  </si>
  <si>
    <t>END</t>
  </si>
  <si>
    <t>ASSUMPTIONS</t>
  </si>
  <si>
    <t>INPUTS</t>
  </si>
  <si>
    <t>CALCULATIONS</t>
  </si>
  <si>
    <t>OUTPUTS</t>
  </si>
  <si>
    <t>Explanation of different formatting types</t>
  </si>
  <si>
    <t>Inputs - row format</t>
  </si>
  <si>
    <t>Flags, part period factors (PPFs) and dates</t>
  </si>
  <si>
    <t>Outputs from the model</t>
  </si>
  <si>
    <t>Table of contents</t>
  </si>
  <si>
    <t>Inputs - column format</t>
  </si>
  <si>
    <t>Reconciliation of totex allowances for the strategic regional water resource options</t>
  </si>
  <si>
    <t>Constant</t>
  </si>
  <si>
    <t>Unit</t>
  </si>
  <si>
    <t>Total</t>
  </si>
  <si>
    <t>A: Gated process inputs</t>
  </si>
  <si>
    <t>Proportion of costs allocated to gates over time</t>
  </si>
  <si>
    <t>%</t>
  </si>
  <si>
    <t>Proportion of costs allocated to gate 2</t>
  </si>
  <si>
    <t>Proportion of costs allocated to gate 3</t>
  </si>
  <si>
    <t>Proportion of costs allocated to gate 4</t>
  </si>
  <si>
    <t>Years of discounting required for project abandoned at gate 1</t>
  </si>
  <si>
    <t>#</t>
  </si>
  <si>
    <t>Years of discounting required for project abandoned at gate 2</t>
  </si>
  <si>
    <t>Years of discounting required for project abandoned at gate 3</t>
  </si>
  <si>
    <t>Totex sharing rate</t>
  </si>
  <si>
    <t>Totex sharing threshold - cumulative spend</t>
  </si>
  <si>
    <t>Discount rate</t>
  </si>
  <si>
    <t>water resources</t>
  </si>
  <si>
    <t>water network plus</t>
  </si>
  <si>
    <t>B: Grand Union Canal Transfer</t>
  </si>
  <si>
    <t>General</t>
  </si>
  <si>
    <t>Companies participating in solution</t>
  </si>
  <si>
    <t>Affinity Water</t>
  </si>
  <si>
    <t>Severn Trent</t>
  </si>
  <si>
    <t>Gate [funded scheme 1] has progressed to (up to gate 4)</t>
  </si>
  <si>
    <t>Final determination inputs</t>
  </si>
  <si>
    <t>£m</t>
  </si>
  <si>
    <t>Outturn inputs</t>
  </si>
  <si>
    <t>C: [unfunded scheme 1]</t>
  </si>
  <si>
    <t>Company 3</t>
  </si>
  <si>
    <t>Company 4</t>
  </si>
  <si>
    <t>Gate [unfunded scheme 1] has progressed to (up to gate 4)</t>
  </si>
  <si>
    <t>Interim determination inputs</t>
  </si>
  <si>
    <t>A: Time</t>
  </si>
  <si>
    <t>First date of time ruler</t>
  </si>
  <si>
    <t>date</t>
  </si>
  <si>
    <t>First Modelling Column Financial Year Number</t>
  </si>
  <si>
    <t>count</t>
  </si>
  <si>
    <t>Financial Year End Month Number</t>
  </si>
  <si>
    <t>month #</t>
  </si>
  <si>
    <t>Last Pre Forecast Date</t>
  </si>
  <si>
    <t>Last Pre Forecast Flag</t>
  </si>
  <si>
    <t xml:space="preserve">Model column counter </t>
  </si>
  <si>
    <t>Model column counter</t>
  </si>
  <si>
    <t>counter</t>
  </si>
  <si>
    <t>Model column total</t>
  </si>
  <si>
    <t>columns</t>
  </si>
  <si>
    <t>First model column flag</t>
  </si>
  <si>
    <t>flag</t>
  </si>
  <si>
    <t>Model period beginning</t>
  </si>
  <si>
    <t>First model period BEG</t>
  </si>
  <si>
    <t>month</t>
  </si>
  <si>
    <t>Model Period Beginning</t>
  </si>
  <si>
    <t>Model Period Ending</t>
  </si>
  <si>
    <t>FINANCIAL YEAR</t>
  </si>
  <si>
    <t>Financial Year Ending</t>
  </si>
  <si>
    <t>year #</t>
  </si>
  <si>
    <t>PRE FORECAST PERIOD</t>
  </si>
  <si>
    <t>Pre Forecast Period Flag</t>
  </si>
  <si>
    <t>Pre Forecast Period Total</t>
  </si>
  <si>
    <t>FORECAST PERIOD</t>
  </si>
  <si>
    <t>1st Forecast Period Flag</t>
  </si>
  <si>
    <t>Last Forecast Period Flag</t>
  </si>
  <si>
    <t>Forecast Period Flag</t>
  </si>
  <si>
    <t xml:space="preserve">Forecast Period Total </t>
  </si>
  <si>
    <t>Pre Forecast vs Forecast</t>
  </si>
  <si>
    <t>Forecast period counter</t>
  </si>
  <si>
    <t>Model Period Check</t>
  </si>
  <si>
    <t>less</t>
  </si>
  <si>
    <t>Modelling Period Check</t>
  </si>
  <si>
    <t>check</t>
  </si>
  <si>
    <t>Calculation of adjustments - funded scheme example</t>
  </si>
  <si>
    <t>Total totex allowance, [funded scheme 1] - water resources (17-18 FYA CPIH deflated prices)</t>
  </si>
  <si>
    <t>Total totex allowance, [funded scheme 1] - water network plus (17-18 FYA CPIH deflated prices)</t>
  </si>
  <si>
    <t>Company 1 adjustments</t>
  </si>
  <si>
    <t>Water resources</t>
  </si>
  <si>
    <t>Totex sharing application</t>
  </si>
  <si>
    <t>Boolean</t>
  </si>
  <si>
    <t>Company 1 totex allowance for [funded scheme 1] given gate reached - water resources (17-18 FYA CPIH deflated prices)</t>
  </si>
  <si>
    <t>Company 1 unspent totex clawback for [funded scheme 1] given gate reached - water resources (17-18 FYA CPIH deflated prices)</t>
  </si>
  <si>
    <t>Company 1 totex adjustment for [funded scheme 1] with no totex sharing - water resources (17-18 FYA CPIH deflated prices)</t>
  </si>
  <si>
    <t>Company 1 totex adjustment for [funded scheme 1] with totex sharing - water resources (17-18 FYA CPIH deflated prices)</t>
  </si>
  <si>
    <t>Company 1 totex sharing adjustment for [funded scheme 1] - water resources (17-18 FYA CPIH deflated prices)</t>
  </si>
  <si>
    <t>Company 1 total totex adjustment for [funded scheme 1] - water resources (17-18 FYA CPIH deflated prices)</t>
  </si>
  <si>
    <t>If project is abandoned at gate 1:</t>
  </si>
  <si>
    <t>Total proportion of costs allocated to gates 2-4 - company 1 water resources - funded scheme 1</t>
  </si>
  <si>
    <t>Company 1 total totex adjustment for [funded scheme 1] financing adjustment (gate 2 element) (gate 1 abandonment) - water resources (17-18 FYA CPIH deflated prices)</t>
  </si>
  <si>
    <t>Company 1 total totex adjustment for [funded scheme 1] financing adjustment (gate 3 element) (gate 1 abandonment) - water resources (17-18 FYA CPIH deflated prices)</t>
  </si>
  <si>
    <t>Company 1 total totex adjustment for [funded scheme 1] financing adjustment (gate 4 element) (gate 1 abandonment) - water resources (17-18 FYA CPIH deflated prices)</t>
  </si>
  <si>
    <t>Company 1 total totex adjustment for [funded scheme 1] financing adjustment (if project is abandoned at gate 1) - water resources (17-18 FYA CPIH deflated prices)</t>
  </si>
  <si>
    <t>If project is abandoned at gate 2</t>
  </si>
  <si>
    <t>Total proportion of costs allocated to gates 3-4 - company 1 water resources - funded scheme 1</t>
  </si>
  <si>
    <t>Company 1 total totex adjustment for [funded scheme 1] financing adjustment (gate 3 element) (gate 2 abandonment) - water resources (17-18 FYA CPIH deflated prices)</t>
  </si>
  <si>
    <t>Company 1 total totex adjustment for [funded scheme 1] financing adjustment (gate 4 element) (gate 2 abandonment) - water resources (17-18 FYA CPIH deflated prices)</t>
  </si>
  <si>
    <t>Company 1 total totex adjustment for [funded scheme 1] financing adjustment (if project is abandoned at gate 2) - water resources (17-18 FYA CPIH deflated prices)</t>
  </si>
  <si>
    <t>If project is abandoned at gate 3</t>
  </si>
  <si>
    <t>Company 1 total totex adjustment for [funded scheme 1] financing adjustment (if project is abandoned at gate 3) - water resources (17-18 FYA CPIH deflated prices)</t>
  </si>
  <si>
    <t>Company 1 total totex adjustment for [funded scheme 1] financing adjustment - water resources (17-18 FYA CPIH deflated prices)</t>
  </si>
  <si>
    <t>Company 1 revenue adjustment for [funded scheme 1] incl. financing adjustment - water resources (17-18 FYA CPIH deflated prices)</t>
  </si>
  <si>
    <t>Company 1 RCV adjustment for [funded scheme 1] incl. financing adjustment - water resources (17-18 FYA CPIH deflated prices)</t>
  </si>
  <si>
    <t>Water network plus</t>
  </si>
  <si>
    <t>Company 1 totex allowance for [funded scheme 1] given gate reached - water network plus (17-18 FYA CPIH deflated prices)</t>
  </si>
  <si>
    <t>Company 1 unspent totex clawback for [funded scheme 1] given gate reached - water network plus (17-18 FYA CPIH deflated prices)</t>
  </si>
  <si>
    <t>Company 1 totex adjustment for [funded scheme 1] with no totex sharing - water network plus (17-18 FYA CPIH deflated prices)</t>
  </si>
  <si>
    <t>Company 1 totex adjustment for [funded scheme 1] with totex sharing - water network plus (17-18 FYA CPIH deflated prices)</t>
  </si>
  <si>
    <t>Company 1 totex sharing adjustment for [funded scheme 1] - water network plus (17-18 FYA CPIH deflated prices)</t>
  </si>
  <si>
    <t>Company 1 total totex adjustment for [funded scheme 1] - water network plus (17-18 FYA CPIH deflated prices)</t>
  </si>
  <si>
    <t>Total proportion of costs allocated to gates 2-4 - company 1 water network plus - funded scheme 1</t>
  </si>
  <si>
    <t>Company 1 total totex adjustment for [funded scheme 1] financing adjustment (gate 2 element) (gate 1 abandonment) - water network plus (17-18 FYA CPIH deflated prices)</t>
  </si>
  <si>
    <t>Company 1 total totex adjustment for [funded scheme 1] financing adjustment (gate 3 element) (gate 1 abandonment) - water network plus (17-18 FYA CPIH deflated prices)</t>
  </si>
  <si>
    <t>Company 1 total totex adjustment for [funded scheme 1] financing adjustment (gate 4 element) (gate 1 abandonment) - water network plus (17-18 FYA CPIH deflated prices)</t>
  </si>
  <si>
    <t>Company 1 total totex adjustment for [funded scheme 1] financing adjustment (if project is abandoned at gate 1) - water network plus (17-18 FYA CPIH deflated prices)</t>
  </si>
  <si>
    <t>Total proportion of costs allocated to gates 3-4 - company 1 water network plus - funded scheme 1</t>
  </si>
  <si>
    <t>Company 1 total totex adjustment for [funded scheme 1] financing adjustment (gate 3 element) (gate 2 abandonment) - water network plus (17-18 FYA CPIH deflated prices)</t>
  </si>
  <si>
    <t>Company 1 total totex adjustment for [funded scheme 1] financing adjustment (gate 4 element) (gate 2 abandonment) - water network plus (17-18 FYA CPIH deflated prices)</t>
  </si>
  <si>
    <t>Company 1 total totex adjustment for [funded scheme 1] financing adjustment (if project is abandoned at gate 2) - water network plus (17-18 FYA CPIH deflated prices)</t>
  </si>
  <si>
    <t>Company 1 total totex adjustment for [funded scheme 1] financing adjustment (if project is abandoned at gate 3) - water network plus (17-18 FYA CPIH deflated prices)</t>
  </si>
  <si>
    <t>Company 1 total totex adjustment for [funded scheme 1] financing adjustment - water network plus (17-18 FYA CPIH deflated prices)</t>
  </si>
  <si>
    <t>Company 1 revenue adjustment for [funded scheme 1] incl. financing adjustment - water network plus (17-18 FYA CPIH deflated prices)</t>
  </si>
  <si>
    <t>Company 1 RCV adjustment for [funded scheme 1] incl. financing adjustment - water network plus (17-18 FYA CPIH deflated prices)</t>
  </si>
  <si>
    <t>Company 2 adjustments</t>
  </si>
  <si>
    <t>Company 2 totex allowance for [funded scheme 1] given gate reached - water resources (17-18 FYA CPIH deflated prices)</t>
  </si>
  <si>
    <t>Company 2 unspent totex clawback for [funded scheme 1] given gate reached - water resources (17-18 FYA CPIH deflated prices)</t>
  </si>
  <si>
    <t>Company 2 totex adjustment for [funded scheme 1] with no totex sharing - water resources (17-18 FYA CPIH deflated prices)</t>
  </si>
  <si>
    <t>Company 2 totex adjustment for [funded scheme 1] with totex sharing - water resources (17-18 FYA CPIH deflated prices)</t>
  </si>
  <si>
    <t>Company 2 totex sharing adjustment for [funded scheme 1] - water resources (17-18 FYA CPIH deflated prices)</t>
  </si>
  <si>
    <t>Company 2 total totex adjustment for [funded scheme 1] - water resources (17-18 FYA CPIH deflated prices)</t>
  </si>
  <si>
    <t>Total proportion of costs allocated to gates 2-4 - company 2 water resources - funded scheme 1</t>
  </si>
  <si>
    <t>Company 2 total totex adjustment for [funded scheme 1] financing adjustment (gate 2 element) (gate 1 abandonment) - water resources (17-18 FYA CPIH deflated prices)</t>
  </si>
  <si>
    <t>Company 2 total totex adjustment for [funded scheme 1] financing adjustment (gate 3 element) (gate 1 abandonment) - water resources (17-18 FYA CPIH deflated prices)</t>
  </si>
  <si>
    <t>Company 2 total totex adjustment for [funded scheme 1] financing adjustment (gate 4 element) (gate 1 abandonment) - water resources (17-18 FYA CPIH deflated prices)</t>
  </si>
  <si>
    <t>Company 2 total totex adjustment for [funded scheme 1] financing adjustment (if project is abandoned at gate 1) - water resources (17-18 FYA CPIH deflated prices)</t>
  </si>
  <si>
    <t>Total proportion of costs allocated to gates 3-4 - company 2 water resources - funded scheme 1</t>
  </si>
  <si>
    <t>Company 2 total totex adjustment for [funded scheme 1] financing adjustment (gate 3 element) (gate 2 abandonment) - water resources (17-18 FYA CPIH deflated prices)</t>
  </si>
  <si>
    <t>Company 2 total totex adjustment for [funded scheme 1] financing adjustment (gate 4 element) (gate 2 abandonment) - water resources (17-18 FYA CPIH deflated prices)</t>
  </si>
  <si>
    <t>Company 2 total totex adjustment for [funded scheme 1] financing adjustment (if project is abandoned at gate 2) - water resources (17-18 FYA CPIH deflated prices)</t>
  </si>
  <si>
    <t>Company 2 total totex adjustment for [funded scheme 1] financing adjustment (if project is abandoned at gate 3) - water resources (17-18 FYA CPIH deflated prices)</t>
  </si>
  <si>
    <t>Company 2 total totex adjustment for [funded scheme 1] financing adjustment - water resources (17-18 FYA CPIH deflated prices)</t>
  </si>
  <si>
    <t>Company 2 revenue adjustment for [funded scheme 1] incl. financing adjustment - water resources (17-18 FYA CPIH deflated prices)</t>
  </si>
  <si>
    <t>Company 2 RCV adjustment for [funded scheme 1] incl. financing adjustment - water resources (17-18 FYA CPIH deflated prices)</t>
  </si>
  <si>
    <t>Company 2 totex allowance for [funded scheme 1] given gate reached - water network plus (17-18 FYA CPIH deflated prices)</t>
  </si>
  <si>
    <t>Company 2 unspent totex clawback for [funded scheme 1] given gate reached - water network plus (17-18 FYA CPIH deflated prices)</t>
  </si>
  <si>
    <t>Company 2 totex adjustment for [funded scheme 1] with no totex sharing - water network plus (17-18 FYA CPIH deflated prices)</t>
  </si>
  <si>
    <t>Company 2 totex adjustment for [funded scheme 1] with totex sharing - water network plus (17-18 FYA CPIH deflated prices)</t>
  </si>
  <si>
    <t>Company 2 totex sharing adjustment for [funded scheme 1] - water network plus (17-18 FYA CPIH deflated prices)</t>
  </si>
  <si>
    <t>Company 2 total totex adjustment for [funded scheme 1] - water network plus (17-18 FYA CPIH deflated prices)</t>
  </si>
  <si>
    <t>Total proportion of costs allocated to gates 2-4 - company 2 water network plus - funded scheme 1</t>
  </si>
  <si>
    <t>Company 2 total totex adjustment for [funded scheme 1] financing adjustment (gate 2 element) (gate 1 abandonment) - water network plus (17-18 FYA CPIH deflated prices)</t>
  </si>
  <si>
    <t>Company 2 total totex adjustment for [funded scheme 1] financing adjustment (gate 3 element) (gate 1 abandonment) - water network plus (17-18 FYA CPIH deflated prices)</t>
  </si>
  <si>
    <t>Company 2 total totex adjustment for [funded scheme 1] financing adjustment (gate 4 element) (gate 1 abandonment) - water network plus (17-18 FYA CPIH deflated prices)</t>
  </si>
  <si>
    <t>Company 2 total totex adjustment for [funded scheme 1] financing adjustment (if project is abandoned at gate 1) - water network plus (17-18 FYA CPIH deflated prices)</t>
  </si>
  <si>
    <t>Total proportion of costs allocated to gates 3-4 - company 2 water network plus - funded scheme 1</t>
  </si>
  <si>
    <t>Company 2 total totex adjustment for [funded scheme 1] financing adjustment (gate 3 element) (gate 2 abandonment) - water network plus (17-18 FYA CPIH deflated prices)</t>
  </si>
  <si>
    <t>Company 2 total totex adjustment for [funded scheme 1] financing adjustment (gate 4 element) (gate 2 abandonment) - water network plus (17-18 FYA CPIH deflated prices)</t>
  </si>
  <si>
    <t>Company 2 total totex adjustment for [funded scheme 1] financing adjustment (if project is abandoned at gate 2) - water network plus (17-18 FYA CPIH deflated prices)</t>
  </si>
  <si>
    <t>Company 2 total totex adjustment for [funded scheme 1] financing adjustment (if project is abandoned at gate 3) - water network plus (17-18 FYA CPIH deflated prices)</t>
  </si>
  <si>
    <t>Company 2 total totex adjustment for [funded scheme 1] financing adjustment - water network plus (17-18 FYA CPIH deflated prices)</t>
  </si>
  <si>
    <t>Company 2 revenue adjustment for [funded scheme 1] incl. financing adjustment - water network plus (17-18 FYA CPIH deflated prices)</t>
  </si>
  <si>
    <t>Company 2 RCV adjustment for [funded scheme 1] incl. financing adjustment - water network plus (17-18 FYA CPIH deflated prices)</t>
  </si>
  <si>
    <t>Calculation of adjustments - unfunded scheme example</t>
  </si>
  <si>
    <t>Total totex allowance, [unfunded scheme 1] - water resources</t>
  </si>
  <si>
    <t>Total totex allowance, [unfunded scheme 1] - water network plus</t>
  </si>
  <si>
    <t>Company 3 adjustments</t>
  </si>
  <si>
    <t>Company 3 totex allowance for [unfunded scheme 1] given gate reached - water resources (17-18 FYA CPIH deflated prices)</t>
  </si>
  <si>
    <t>Company 3 totex sharing adjustment for [unfunded scheme 1] - water resources (17-18 FYA CPIH deflated prices)</t>
  </si>
  <si>
    <t>Company 3 total totex adjustment for [unfunded scheme 1] - water resources (17-18 FYA CPIH deflated prices)</t>
  </si>
  <si>
    <t>Total proportion of costs allocated to gates 2-4 - company 3 water resources - unfunded scheme 1</t>
  </si>
  <si>
    <t>Company 3 total totex adjustment for [unfunded scheme 1] financing adjustment (gate 2 element) (gate 1 abandonment) - water resources (17-18 FYA CPIH deflated prices)</t>
  </si>
  <si>
    <t>Company 3 total totex adjustment for [unfunded scheme 1] financing adjustment (gate 3 element) (gate 1 abandonment) - water resources (17-18 FYA CPIH deflated prices)</t>
  </si>
  <si>
    <t>Company 3 total totex adjustment for [unfunded scheme 1] financing adjustment (gate 4 element) (gate 1 abandonment) - water resources (17-18 FYA CPIH deflated prices)</t>
  </si>
  <si>
    <t>Company 3 total totex adjustment for [unfunded scheme 1] financing adjustment (if project is abandoned at gate 1) - water resources (17-18 FYA CPIH deflated prices)</t>
  </si>
  <si>
    <t>Total proportion of costs allocated to gates 3-4 - company 3 water resources - unfunded scheme 1</t>
  </si>
  <si>
    <t>Company 3 total totex adjustment for [unfunded scheme 1] financing adjustment (gate 3 element) (gate 2 abandonment) - water resources (17-18 FYA CPIH deflated prices)</t>
  </si>
  <si>
    <t>Company 3 total totex adjustment for [unfunded scheme 1] financing adjustment (gate 4 element) (gate 2 abandonment) - water resources (17-18 FYA CPIH deflated prices)</t>
  </si>
  <si>
    <t>Company 3 total totex adjustment for [unfunded scheme 1] financing adjustment (if project is abandoned at gate 2) - water resources (17-18 FYA CPIH deflated prices)</t>
  </si>
  <si>
    <t>Company 3 total totex adjustment for [unfunded scheme 1] financing adjustment (if project is abandoned at gate 3) - water resources (17-18 FYA CPIH deflated prices)</t>
  </si>
  <si>
    <t>Company 3 total totex adjustment for [unfunded scheme 1] financing adjustment - water resources (17-18 FYA CPIH deflated prices)</t>
  </si>
  <si>
    <t>Company 3 totex sharing adjustment for [unfunded scheme 1] financing adjustment - water resources (17-18 FYA CPIH deflated prices)</t>
  </si>
  <si>
    <t>Company 3 totex adjustment for [unfunded scheme 1] financing adjustment - water resources (17-18 FYA CPIH deflated prices)</t>
  </si>
  <si>
    <t>Company 3 revenue adjustment for [unfunded scheme 1] incl. financing adjustment - water resources (17-18 FYA CPIH deflated prices)</t>
  </si>
  <si>
    <t>Company 3 RCV adjustment for [unfunded scheme 1] incl. financing adjustment - water resources (17-18 FYA CPIH deflated prices)</t>
  </si>
  <si>
    <t>Company 3 totex allowance for [unfunded scheme 1] given gate reached - water network plus (17-18 FYA CPIH deflated prices)</t>
  </si>
  <si>
    <t>Company 3 totex sharing adjustment for [unfunded scheme 1] - water network plus (17-18 FYA CPIH deflated prices)</t>
  </si>
  <si>
    <t>Company 3 total totex adjustment for [unfunded scheme 1] - water network plus (17-18 FYA CPIH deflated prices)</t>
  </si>
  <si>
    <t>Total proportion of costs allocated to gates 2-4 - company 3 water network plus - unfunded scheme 1</t>
  </si>
  <si>
    <t>Company 3 total totex adjustment for [unfunded scheme 1] financing adjustment (gate 2 element) (gate 1 abandonment) - water network plus (17-18 FYA CPIH deflated prices)</t>
  </si>
  <si>
    <t>Company 3 total totex adjustment for [unfunded scheme 1] financing adjustment (gate 3 element) (gate 1 abandonment) - water network plus (17-18 FYA CPIH deflated prices)</t>
  </si>
  <si>
    <t>Company 3 total totex adjustment for [unfunded scheme 1] financing adjustment (gate 4 element) (gate 1 abandonment) - water network plus (17-18 FYA CPIH deflated prices)</t>
  </si>
  <si>
    <t>Company 3 total totex adjustment for [unfunded scheme 1] financing adjustment (if project is abandoned at gate 1) - water network plus (17-18 FYA CPIH deflated prices)</t>
  </si>
  <si>
    <t>Total proportion of costs allocated to gates 3-4 - company 3 water network plus - unfunded scheme 1</t>
  </si>
  <si>
    <t>Company 3 total totex adjustment for [unfunded scheme 1] financing adjustment (gate 3 element) (gate 2 abandonment) - water network plus (17-18 FYA CPIH deflated prices)</t>
  </si>
  <si>
    <t>Company 3 total totex adjustment for [unfunded scheme 1] financing adjustment (gate 4 element) (gate 2 abandonment) - water network plus (17-18 FYA CPIH deflated prices)</t>
  </si>
  <si>
    <t>Company 3 total totex adjustment for [unfunded scheme 1] financing adjustment (if project is abandoned at gate 2) - water network plus (17-18 FYA CPIH deflated prices)</t>
  </si>
  <si>
    <t>Company 3 total totex adjustment for [unfunded scheme 1] financing adjustment (if project is abandoned at gate 3) - water network plus (17-18 FYA CPIH deflated prices)</t>
  </si>
  <si>
    <t>Company 3 total totex adjustment for [unfunded scheme 1] financing adjustment - water network plus (17-18 FYA CPIH deflated prices)</t>
  </si>
  <si>
    <t>Company 3 totex sharing adjustment for [unfunded scheme 1] financing adjustment - water network plus (17-18 FYA CPIH deflated prices)</t>
  </si>
  <si>
    <t>Company 3 totex adjustment for [unfunded scheme 1] financing adjustment - water network plus (17-18 FYA CPIH deflated prices)</t>
  </si>
  <si>
    <t>Company 3 revenue adjustment for [unfunded scheme 1] incl. financing adjustment - water network plus (17-18 FYA CPIH deflated prices)</t>
  </si>
  <si>
    <t>Company 3 RCV adjustment for [unfunded scheme 1] incl. financing adjustment - water network plus (17-18 FYA CPIH deflated prices)</t>
  </si>
  <si>
    <t>Company 4 adjustments</t>
  </si>
  <si>
    <t>Company 4 totex allowance for [unfunded scheme 1] given gate reached - water resources (17-18 FYA CPIH deflated prices)</t>
  </si>
  <si>
    <t>Company 4 totex sharing adjustment for [unfunded scheme 1] - water resources (17-18 FYA CPIH deflated prices)</t>
  </si>
  <si>
    <t>Company 4 total totex adjustment for [unfunded scheme 1] - water resources (17-18 FYA CPIH deflated prices)</t>
  </si>
  <si>
    <t>Total proportion of costs allocated to gates 2-4 - company 4 water resources - unfunded scheme 1</t>
  </si>
  <si>
    <t>Company 4 total totex adjustment for [unfunded scheme 1] financing adjustment (gate 2 element) (gate 1 abandonment) - water resources (17-18 FYA CPIH deflated prices)</t>
  </si>
  <si>
    <t>Company 4 total totex adjustment for [unfunded scheme 1] financing adjustment (gate 3 element) (gate 1 abandonment) - water resources (17-18 FYA CPIH deflated prices)</t>
  </si>
  <si>
    <t>Company 4 total totex adjustment for [unfunded scheme 1] financing adjustment (gate 4 element) (gate 1 abandonment) - water resources (17-18 FYA CPIH deflated prices)</t>
  </si>
  <si>
    <t>Company 4 total totex adjustment for [unfunded scheme 1] financing adjustment (if project is abandoned at gate 1) - water resources (17-18 FYA CPIH deflated prices)</t>
  </si>
  <si>
    <t>Total proportion of costs allocated to gates 3-4 - company 4 water resources - unfunded scheme 1</t>
  </si>
  <si>
    <t>Company 4 total totex adjustment for [unfunded scheme 1] financing adjustment (gate 3 element) (gate 2 abandonment) - water resources (17-18 FYA CPIH deflated prices)</t>
  </si>
  <si>
    <t>Company 4 total totex adjustment for [unfunded scheme 1] financing adjustment (gate 4 element) (gate 2 abandonment) - water resources (17-18 FYA CPIH deflated prices)</t>
  </si>
  <si>
    <t>Company 4 total totex adjustment for [unfunded scheme 1] financing adjustment (if project is abandoned at gate 2) - water resources (17-18 FYA CPIH deflated prices)</t>
  </si>
  <si>
    <t>Company 4 total totex adjustment for [unfunded scheme 1] financing adjustment (if project is abandoned at gate 3) - water resources (17-18 FYA CPIH deflated prices)</t>
  </si>
  <si>
    <t>Company 4 total totex adjustment for [unfunded scheme 1] financing adjustment - water resources (17-18 FYA CPIH deflated prices)</t>
  </si>
  <si>
    <t>Company 4 totex sharing adjustment for [unfunded scheme 1] financing adjustment - water resources (17-18 FYA CPIH deflated prices)</t>
  </si>
  <si>
    <t>Company 4 totex adjustment for [unfunded scheme 1] financing adjustment - water resources (17-18 FYA CPIH deflated prices)</t>
  </si>
  <si>
    <t>Company 4 revenue adjustment for [unfunded scheme 1] incl. financing adjustment - water resources (17-18 FYA CPIH deflated prices)</t>
  </si>
  <si>
    <t>Company 4 RCV adjustment for [unfunded scheme 1] incl. financing adjustment - water resources (17-18 FYA CPIH deflated prices)</t>
  </si>
  <si>
    <t>Company 4 totex allowance for [unfunded scheme 1] given gate reached - water network plus (17-18 FYA CPIH deflated prices)</t>
  </si>
  <si>
    <t>Company 4 totex sharing adjustment for [unfunded scheme 1] - water network plus (17-18 FYA CPIH deflated prices)</t>
  </si>
  <si>
    <t>Company 4 total totex adjustment for [unfunded scheme 1] - water network plus (17-18 FYA CPIH deflated prices)</t>
  </si>
  <si>
    <t>Total proportion of costs allocated to gates 2-4 - company 4 water network plus - unfunded scheme 1</t>
  </si>
  <si>
    <t>Company 4 total totex adjustment for [unfunded scheme 1] financing adjustment (gate 2 element) (gate 1 abandonment) - water network plus (17-18 FYA CPIH deflated prices)</t>
  </si>
  <si>
    <t>Company 4 total totex adjustment for [unfunded scheme 1] financing adjustment (gate 3 element) (gate 1 abandonment) - water network plus (17-18 FYA CPIH deflated prices)</t>
  </si>
  <si>
    <t>Company 4 total totex adjustment for [unfunded scheme 1] financing adjustment (gate 4 element) (gate 1 abandonment) - water network plus (17-18 FYA CPIH deflated prices)</t>
  </si>
  <si>
    <t>Company 4 total totex adjustment for [unfunded scheme 1] financing adjustment (if project is abandoned at gate 1) - water network plus (17-18 FYA CPIH deflated prices)</t>
  </si>
  <si>
    <t>Total proportion of costs allocated to gates 3-4 - company 4 water network plus - unfunded scheme 1</t>
  </si>
  <si>
    <t>Company 4 total totex adjustment for [unfunded scheme 1] financing adjustment (gate 3 element) (gate 2 abandonment) - water network plus (17-18 FYA CPIH deflated prices)</t>
  </si>
  <si>
    <t>Company 4 total totex adjustment for [unfunded scheme 1] financing adjustment (gate 4 element) (gate 2 abandonment) - water network plus (17-18 FYA CPIH deflated prices)</t>
  </si>
  <si>
    <t>Company 4 total totex adjustment for [unfunded scheme 1] financing adjustment (if project is abandoned at gate 2) - water network plus (17-18 FYA CPIH deflated prices)</t>
  </si>
  <si>
    <t>Company 4 total totex adjustment for [unfunded scheme 1] financing adjustment (if project is abandoned at gate 3) - water network plus (17-18 FYA CPIH deflated prices)</t>
  </si>
  <si>
    <t>Company 4 total totex adjustment for [unfunded scheme 1] financing adjustment - water network plus (17-18 FYA CPIH deflated prices)</t>
  </si>
  <si>
    <t>Company 4 totex sharing adjustment for [unfunded scheme 1] financing adjustment - water network plus (17-18 FYA CPIH deflated prices)</t>
  </si>
  <si>
    <t>Company 4 totex adjustment for [unfunded scheme 1] financing adjustment - water network plus (17-18 FYA CPIH deflated prices)</t>
  </si>
  <si>
    <t>Company 4 revenue adjustment for [unfunded scheme 1] incl. financing adjustment - water network plus (17-18 FYA CPIH deflated prices)</t>
  </si>
  <si>
    <t>Company 4 RCV adjustment for [unfunded scheme 1] incl. financing adjustment - water network plus (17-18 FYA CPIH deflated prices)</t>
  </si>
  <si>
    <t>[funded scheme 1] adjustments</t>
  </si>
  <si>
    <t>[unfunded scheme 1] adjustments</t>
  </si>
  <si>
    <t>End</t>
  </si>
  <si>
    <t>CHECK SUMMARY</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</si>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</sst>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_);\(#,##0\);&quot;-  &quot;;&quot; &quot;@"/>
    <numFmt numFmtId="165" formatCode="dd\ mmm\ yy_);\(###0\);&quot;-  &quot;;&quot; &quot;@&quot; &quot;"/>
    <numFmt numFmtId="166" formatCode="dd\ mmm\ yy_);;&quot;-  &quot;;&quot; &quot;@&quot; &quot;"/>
    <numFmt numFmtId="167" formatCode="#,##0_);\(#,##0\);&quot;-  &quot;;&quot; &quot;@&quot; &quot;"/>
    <numFmt numFmtId="168" formatCode="0.00%_);\-0.00%_);&quot;-  &quot;;&quot; &quot;@&quot; &quot;"/>
    <numFmt numFmtId="169" formatCode="#,##0.0000_);\(#,##0.0000\);&quot;-  &quot;;&quot; &quot;@&quot; &quot;"/>
    <numFmt numFmtId="170" formatCode="dd\ mmm\ yyyy_);\(###0\);&quot;-  &quot;;&quot; &quot;@&quot; &quot;"/>
    <numFmt numFmtId="171" formatCode="###0_);\(###0\);&quot;-  &quot;;&quot; &quot;@&quot; &quot;"/>
    <numFmt numFmtId="172" formatCode="#,##0.0_);\(#,##0.0\);&quot;-  &quot;;&quot; &quot;@"/>
    <numFmt numFmtId="173" formatCode="dd\ mmm\ yyyy_);;&quot;-  &quot;;&quot; &quot;@&quot; &quot;"/>
    <numFmt numFmtId="174" formatCode="_(* #,##0_);_(* \(#,##0\);_(* &quot;-&quot;??_);_(@_)"/>
    <numFmt numFmtId="175" formatCode="#,##0.00_);\(#,##0.00\);&quot;-  &quot;;&quot; &quot;@&quot; &quot;"/>
    <numFmt numFmtId="176" formatCode="0%_);\-0%_);&quot;-  &quot;;&quot; &quot;@&quot; &quot;"/>
    <numFmt numFmtId="177" formatCode="#,##0.0_);\(#,##0.0\);&quot;-  &quot;;&quot; &quot;@&quot; &quot;"/>
    <numFmt numFmtId="178" formatCode="###0_);\(#,##0\);&quot;-  &quot;;&quot; &quot;@"/>
    <numFmt numFmtId="179" formatCode="0.0000%_);\-0.0000%_);&quot;-  &quot;;&quot; &quot;@&quot; &quot;"/>
    <numFmt numFmtId="180" formatCode="0.0"/>
    <numFmt numFmtId="181" formatCode="#,##0.000_);\(#,##0.000\);&quot;-  &quot;;&quot; &quot;@&quot; &quot;"/>
  </numFmts>
  <fonts count="6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name val="Arial"/>
      <family val="2"/>
    </font>
    <font>
      <sz val="11"/>
      <color theme="1"/>
      <name val="Calibri"/>
      <family val="2"/>
      <scheme val="minor"/>
    </font>
    <font>
      <sz val="10"/>
      <color theme="1"/>
      <name val="Calibri"/>
      <family val="2"/>
      <scheme val="minor"/>
    </font>
    <font>
      <b/>
      <sz val="10"/>
      <name val="Arial"/>
      <family val="2"/>
    </font>
    <font>
      <u/>
      <sz val="10"/>
      <name val="Arial"/>
      <family val="2"/>
    </font>
    <font>
      <sz val="10"/>
      <name val="Arial"/>
      <family val="2"/>
    </font>
    <font>
      <sz val="10"/>
      <color indexed="12"/>
      <name val="Arial"/>
      <family val="2"/>
    </font>
    <font>
      <sz val="10"/>
      <color rgb="FF0000FF"/>
      <name val="Arial"/>
      <family val="2"/>
    </font>
    <font>
      <i/>
      <sz val="10"/>
      <color rgb="FF00B050"/>
      <name val="Arial"/>
      <family val="2"/>
    </font>
    <font>
      <sz val="10"/>
      <color theme="1"/>
      <name val="Arial"/>
      <family val="2"/>
    </font>
    <font>
      <sz val="10"/>
      <color rgb="FFFF0000"/>
      <name val="Arial"/>
      <family val="2"/>
    </font>
    <font>
      <b/>
      <sz val="20"/>
      <color theme="0"/>
      <name val="Arial"/>
      <family val="2"/>
    </font>
    <font>
      <sz val="20"/>
      <color theme="1"/>
      <name val="Arial"/>
      <family val="2"/>
    </font>
    <font>
      <i/>
      <sz val="20"/>
      <color rgb="FF00B050"/>
      <name val="Arial"/>
      <family val="2"/>
    </font>
    <font>
      <sz val="10"/>
      <color indexed="10"/>
      <name val="Arial"/>
      <family val="2"/>
    </font>
    <font>
      <b/>
      <sz val="10"/>
      <color theme="1"/>
      <name val="Arial"/>
      <family val="2"/>
    </font>
    <font>
      <i/>
      <sz val="10"/>
      <color theme="1"/>
      <name val="Arial"/>
      <family val="2"/>
    </font>
    <font>
      <sz val="11"/>
      <color rgb="FF0000FF"/>
      <name val="Arial"/>
      <family val="2"/>
    </font>
    <font>
      <u/>
      <sz val="11"/>
      <color theme="10"/>
      <name val="Calibri"/>
      <family val="2"/>
    </font>
    <font>
      <u/>
      <sz val="10"/>
      <color theme="10"/>
      <name val="Arial"/>
      <family val="2"/>
    </font>
    <font>
      <sz val="9"/>
      <name val="Arial"/>
      <family val="2"/>
    </font>
    <font>
      <b/>
      <sz val="10"/>
      <color rgb="FFFF0000"/>
      <name val="Arial"/>
      <family val="2"/>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Franklin Gothic Demi"/>
      <family val="2"/>
    </font>
    <font>
      <sz val="11"/>
      <color rgb="FF0000FF"/>
      <name val="Calibri"/>
      <family val="2"/>
      <scheme val="minor"/>
    </font>
    <font>
      <i/>
      <sz val="10"/>
      <color rgb="FFFF0000"/>
      <name val="Arial"/>
      <family val="2"/>
    </font>
    <font>
      <sz val="11"/>
      <color rgb="FFFF0000"/>
      <name val="Arial"/>
      <family val="2"/>
    </font>
    <font>
      <b/>
      <sz val="11"/>
      <color theme="1"/>
      <name val="Arial"/>
      <family val="2"/>
    </font>
    <font>
      <sz val="11"/>
      <color rgb="FF000000"/>
      <name val="Calibri"/>
      <family val="2"/>
      <scheme val="minor"/>
    </font>
    <font>
      <sz val="11"/>
      <color rgb="FF000000"/>
      <name val="Arial"/>
      <family val="2"/>
    </font>
    <font>
      <sz val="24"/>
      <color theme="0"/>
      <name val="Franklin Gothic Demi"/>
      <family val="2"/>
    </font>
    <font>
      <sz val="11"/>
      <color theme="1"/>
      <name val="Franklin Gothic Demi"/>
      <family val="2"/>
    </font>
    <font>
      <sz val="10"/>
      <color rgb="FF000000"/>
      <name val="Arial"/>
      <family val="2"/>
    </font>
    <font>
      <sz val="10"/>
      <color theme="0"/>
      <name val="Franklin Gothic Demi"/>
      <family val="2"/>
    </font>
    <font>
      <b/>
      <sz val="22.5"/>
      <color theme="0"/>
      <name val="Franklin Gothic Demi"/>
      <family val="2"/>
    </font>
    <font>
      <i/>
      <sz val="12"/>
      <color theme="0"/>
      <name val="Franklin Gothic Demi"/>
      <family val="2"/>
    </font>
    <font>
      <sz val="12"/>
      <color rgb="FF000000"/>
      <name val="Franklin Gothic Book"/>
      <family val="2"/>
    </font>
    <font>
      <i/>
      <sz val="12"/>
      <color rgb="FF000000"/>
      <name val="Franklin Gothic Demi"/>
      <family val="2"/>
    </font>
  </fonts>
  <fills count="56">
    <fill>
      <patternFill patternType="none"/>
    </fill>
    <fill>
      <patternFill patternType="gray125"/>
    </fill>
    <fill>
      <patternFill patternType="solid">
        <fgColor theme="0"/>
        <bgColor indexed="64"/>
      </patternFill>
    </fill>
    <fill>
      <patternFill patternType="solid">
        <fgColor rgb="FFFFFFAF"/>
        <bgColor indexed="64"/>
      </patternFill>
    </fill>
    <fill>
      <patternFill patternType="solid">
        <fgColor rgb="FFD9D9D9"/>
        <bgColor indexed="64"/>
      </patternFill>
    </fill>
    <fill>
      <patternFill patternType="solid">
        <fgColor rgb="FFFFFF99"/>
        <bgColor indexed="64"/>
      </patternFill>
    </fill>
    <fill>
      <patternFill patternType="solid">
        <fgColor rgb="FFC0C0C0"/>
        <bgColor indexed="64"/>
      </patternFill>
    </fill>
    <fill>
      <patternFill patternType="solid">
        <fgColor rgb="FF002664"/>
        <bgColor indexed="64"/>
      </patternFill>
    </fill>
    <fill>
      <patternFill patternType="solid">
        <fgColor rgb="FF99CCFF"/>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rgb="FFADE600"/>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11"/>
        <bgColor indexed="64"/>
      </patternFill>
    </fill>
    <fill>
      <patternFill patternType="solid">
        <fgColor rgb="FFCCFFFF"/>
        <bgColor indexed="64"/>
      </patternFill>
    </fill>
    <fill>
      <patternFill patternType="solid">
        <fgColor theme="0" tint="-0.1499984740745262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rgb="FF003479"/>
        <bgColor indexed="64"/>
      </patternFill>
    </fill>
    <fill>
      <patternFill patternType="lightUp">
        <bgColor rgb="FF003479"/>
      </patternFill>
    </fill>
    <fill>
      <patternFill patternType="solid">
        <fgColor rgb="FFE0DCD8"/>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right/>
      <top/>
      <bottom style="thick">
        <color rgb="FF99CC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rgb="FF717362"/>
      </right>
      <top style="thin">
        <color indexed="64"/>
      </top>
      <bottom style="thin">
        <color indexed="64"/>
      </bottom>
      <diagonal/>
    </border>
    <border>
      <left style="hair">
        <color rgb="FF717362"/>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3">
    <xf numFmtId="167" fontId="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5" fontId="14"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166" fontId="12" fillId="0" borderId="0" applyNumberFormat="0" applyFill="0" applyBorder="0" applyProtection="0">
      <alignment vertical="top"/>
    </xf>
    <xf numFmtId="0" fontId="13" fillId="0" borderId="0" applyNumberFormat="0" applyFill="0" applyBorder="0" applyProtection="0">
      <alignment vertical="top"/>
    </xf>
    <xf numFmtId="0" fontId="14" fillId="0" borderId="0" applyNumberFormat="0" applyFill="0" applyBorder="0" applyProtection="0">
      <alignment horizontal="right" vertical="top"/>
    </xf>
    <xf numFmtId="164" fontId="15" fillId="0" borderId="0" applyNumberFormat="0" applyProtection="0">
      <alignment vertical="top"/>
    </xf>
    <xf numFmtId="0" fontId="14" fillId="0" borderId="0"/>
    <xf numFmtId="0" fontId="8" fillId="0" borderId="0"/>
    <xf numFmtId="0" fontId="8" fillId="0" borderId="0"/>
    <xf numFmtId="167" fontId="14" fillId="0" borderId="0" applyFont="0" applyFill="0" applyBorder="0" applyProtection="0">
      <alignment vertical="top"/>
    </xf>
    <xf numFmtId="165" fontId="14" fillId="0" borderId="0" applyFont="0" applyFill="0" applyBorder="0" applyProtection="0">
      <alignment vertical="top"/>
    </xf>
    <xf numFmtId="168" fontId="14" fillId="0" borderId="0" applyFont="0" applyFill="0" applyBorder="0" applyProtection="0">
      <alignment vertical="top"/>
    </xf>
    <xf numFmtId="0" fontId="7" fillId="0" borderId="0"/>
    <xf numFmtId="0" fontId="7" fillId="0" borderId="0"/>
    <xf numFmtId="167" fontId="32" fillId="0" borderId="0" applyFont="0" applyFill="0" applyBorder="0" applyProtection="0">
      <alignment vertical="top"/>
    </xf>
    <xf numFmtId="170" fontId="14" fillId="0" borderId="0" applyFont="0" applyFill="0" applyBorder="0" applyProtection="0">
      <alignment vertical="top"/>
    </xf>
    <xf numFmtId="169" fontId="14" fillId="0" borderId="0" applyFont="0" applyFill="0" applyBorder="0" applyProtection="0">
      <alignment vertical="top"/>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5" applyNumberFormat="0" applyAlignment="0" applyProtection="0"/>
    <xf numFmtId="0" fontId="41" fillId="25" borderId="6" applyNumberFormat="0" applyAlignment="0" applyProtection="0"/>
    <xf numFmtId="0" fontId="42" fillId="25" borderId="5" applyNumberFormat="0" applyAlignment="0" applyProtection="0"/>
    <xf numFmtId="0" fontId="43" fillId="0" borderId="7" applyNumberFormat="0" applyFill="0" applyAlignment="0" applyProtection="0"/>
    <xf numFmtId="0" fontId="44" fillId="26" borderId="8" applyNumberFormat="0" applyAlignment="0" applyProtection="0"/>
    <xf numFmtId="0" fontId="45" fillId="0" borderId="0" applyNumberFormat="0" applyFill="0" applyBorder="0" applyAlignment="0" applyProtection="0"/>
    <xf numFmtId="0" fontId="14" fillId="27" borderId="9" applyNumberFormat="0" applyFont="0" applyAlignment="0" applyProtection="0"/>
    <xf numFmtId="0" fontId="46" fillId="0" borderId="0" applyNumberFormat="0" applyFill="0" applyBorder="0" applyAlignment="0" applyProtection="0"/>
    <xf numFmtId="0" fontId="47" fillId="0" borderId="10" applyNumberFormat="0" applyFill="0" applyAlignment="0" applyProtection="0"/>
    <xf numFmtId="0" fontId="48"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48" fillId="51" borderId="0" applyNumberFormat="0" applyBorder="0" applyAlignment="0" applyProtection="0"/>
    <xf numFmtId="164" fontId="28" fillId="0" borderId="0" applyNumberFormat="0" applyFill="0" applyBorder="0" applyAlignment="0" applyProtection="0">
      <alignment vertical="top"/>
    </xf>
    <xf numFmtId="171" fontId="14" fillId="0" borderId="0" applyFont="0" applyFill="0" applyBorder="0" applyProtection="0">
      <alignment vertical="top"/>
    </xf>
    <xf numFmtId="164" fontId="14" fillId="0" borderId="0" applyFont="0" applyFill="0" applyBorder="0" applyProtection="0">
      <alignment vertical="top"/>
    </xf>
    <xf numFmtId="0" fontId="29" fillId="52" borderId="11" applyNumberFormat="0" applyFont="0" applyAlignment="0" applyProtection="0"/>
    <xf numFmtId="167" fontId="1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0" fontId="27" fillId="0" borderId="0" applyNumberFormat="0" applyFill="0" applyBorder="0" applyAlignment="0" applyProtection="0">
      <alignment vertical="top"/>
      <protection locked="0"/>
    </xf>
    <xf numFmtId="0" fontId="56" fillId="53" borderId="0" applyNumberFormat="0" applyBorder="0" applyAlignment="0" applyProtection="0"/>
    <xf numFmtId="0" fontId="18" fillId="0" borderId="0"/>
    <xf numFmtId="0" fontId="28" fillId="0" borderId="0" applyNumberFormat="0" applyFill="0" applyBorder="0" applyAlignment="0" applyProtection="0"/>
    <xf numFmtId="0" fontId="57" fillId="0" borderId="0" applyNumberFormat="0" applyFill="0" applyAlignment="0" applyProtection="0"/>
    <xf numFmtId="167" fontId="14" fillId="0" borderId="0" applyFont="0" applyFill="0" applyBorder="0" applyProtection="0">
      <alignment vertical="top"/>
    </xf>
    <xf numFmtId="0" fontId="59" fillId="53" borderId="0" applyNumberFormat="0" applyAlignment="0" applyProtection="0"/>
    <xf numFmtId="0" fontId="1" fillId="0" borderId="0"/>
    <xf numFmtId="164" fontId="28" fillId="0" borderId="0" applyNumberFormat="0" applyFill="0" applyBorder="0" applyAlignment="0" applyProtection="0">
      <alignment vertical="top"/>
    </xf>
    <xf numFmtId="167" fontId="18" fillId="0" borderId="0" applyFont="0" applyFill="0" applyBorder="0" applyProtection="0">
      <alignment vertical="top"/>
    </xf>
  </cellStyleXfs>
  <cellXfs count="264">
    <xf numFmtId="167" fontId="0" fillId="0" borderId="0" xfId="0">
      <alignment vertical="top"/>
    </xf>
    <xf numFmtId="43" fontId="12" fillId="0" borderId="0" xfId="1" applyFont="1" applyFill="1" applyAlignment="1">
      <alignment vertical="top"/>
    </xf>
    <xf numFmtId="43" fontId="13" fillId="0" borderId="0" xfId="1" applyFont="1" applyFill="1" applyAlignment="1">
      <alignment vertical="top"/>
    </xf>
    <xf numFmtId="43" fontId="14" fillId="0" borderId="0" xfId="1" applyFont="1" applyFill="1" applyAlignment="1">
      <alignment vertical="top"/>
    </xf>
    <xf numFmtId="43" fontId="14" fillId="0" borderId="0" xfId="1" applyFont="1" applyFill="1" applyBorder="1" applyAlignment="1">
      <alignment vertical="top"/>
    </xf>
    <xf numFmtId="165" fontId="12" fillId="0" borderId="0" xfId="3" applyFont="1" applyFill="1" applyBorder="1">
      <alignment vertical="top"/>
    </xf>
    <xf numFmtId="165" fontId="14" fillId="0" borderId="0" xfId="3" applyFont="1" applyFill="1" applyBorder="1">
      <alignment vertical="top"/>
    </xf>
    <xf numFmtId="165" fontId="12" fillId="0" borderId="0" xfId="3" applyFont="1" applyFill="1" applyBorder="1" applyAlignment="1">
      <alignment horizontal="right" vertical="top"/>
    </xf>
    <xf numFmtId="43" fontId="12" fillId="0" borderId="0" xfId="1" applyFont="1" applyAlignment="1">
      <alignment vertical="top"/>
    </xf>
    <xf numFmtId="43" fontId="14" fillId="0" borderId="0" xfId="1" applyFont="1" applyAlignment="1">
      <alignment horizontal="right" vertical="top"/>
    </xf>
    <xf numFmtId="43" fontId="14" fillId="0" borderId="0" xfId="1" applyFont="1" applyAlignment="1">
      <alignment vertical="top"/>
    </xf>
    <xf numFmtId="43" fontId="14" fillId="0" borderId="0" xfId="1" applyFont="1" applyFill="1" applyBorder="1" applyAlignment="1">
      <alignment horizontal="right" vertical="top"/>
    </xf>
    <xf numFmtId="43" fontId="12" fillId="0" borderId="0" xfId="1" applyFont="1" applyFill="1" applyBorder="1" applyAlignment="1">
      <alignment vertical="top"/>
    </xf>
    <xf numFmtId="43" fontId="16" fillId="0" borderId="0" xfId="1" applyFont="1" applyFill="1" applyAlignment="1">
      <alignment vertical="top"/>
    </xf>
    <xf numFmtId="43" fontId="12" fillId="0" borderId="0" xfId="1" applyFont="1" applyFill="1" applyAlignment="1">
      <alignment horizontal="right" vertical="top"/>
    </xf>
    <xf numFmtId="43" fontId="14" fillId="0" borderId="0" xfId="1" applyFont="1" applyBorder="1" applyAlignment="1">
      <alignment vertical="top"/>
    </xf>
    <xf numFmtId="167" fontId="12" fillId="0" borderId="0" xfId="0" applyFont="1" applyFill="1" applyBorder="1">
      <alignment vertical="top"/>
    </xf>
    <xf numFmtId="167" fontId="13" fillId="0" borderId="0" xfId="0" applyFont="1" applyFill="1" applyBorder="1">
      <alignment vertical="top"/>
    </xf>
    <xf numFmtId="167" fontId="14" fillId="0" borderId="0" xfId="0" applyFont="1" applyFill="1" applyBorder="1">
      <alignment vertical="top"/>
    </xf>
    <xf numFmtId="167" fontId="14" fillId="0" borderId="0" xfId="0" applyFont="1" applyBorder="1">
      <alignment vertical="top"/>
    </xf>
    <xf numFmtId="172" fontId="19" fillId="0" borderId="0" xfId="4" applyNumberFormat="1" applyFont="1" applyFill="1" applyBorder="1">
      <alignment vertical="top"/>
    </xf>
    <xf numFmtId="172" fontId="19" fillId="4" borderId="0" xfId="4" applyNumberFormat="1" applyFont="1" applyFill="1" applyBorder="1">
      <alignment vertical="top"/>
    </xf>
    <xf numFmtId="172" fontId="14" fillId="0" borderId="0" xfId="0" applyNumberFormat="1" applyFont="1" applyFill="1" applyBorder="1">
      <alignment vertical="top"/>
    </xf>
    <xf numFmtId="172" fontId="12" fillId="0" borderId="0" xfId="7" applyNumberFormat="1" applyFill="1" applyBorder="1">
      <alignment vertical="top"/>
    </xf>
    <xf numFmtId="172" fontId="13" fillId="0" borderId="0" xfId="8" applyNumberFormat="1" applyFill="1" applyBorder="1">
      <alignment vertical="top"/>
    </xf>
    <xf numFmtId="172" fontId="17" fillId="0" borderId="0" xfId="8" applyNumberFormat="1" applyFont="1" applyFill="1" applyBorder="1">
      <alignment vertical="top"/>
    </xf>
    <xf numFmtId="172" fontId="14" fillId="0" borderId="0" xfId="9" applyNumberFormat="1" applyFill="1" applyBorder="1">
      <alignment horizontal="right" vertical="top"/>
    </xf>
    <xf numFmtId="0" fontId="12" fillId="0" borderId="0" xfId="7" applyNumberFormat="1" applyFill="1" applyBorder="1">
      <alignment vertical="top"/>
    </xf>
    <xf numFmtId="0" fontId="13" fillId="0" borderId="0" xfId="8" applyBorder="1">
      <alignment vertical="top"/>
    </xf>
    <xf numFmtId="0" fontId="17" fillId="0" borderId="0" xfId="8" applyFont="1" applyBorder="1">
      <alignment vertical="top"/>
    </xf>
    <xf numFmtId="0" fontId="14" fillId="0" borderId="0" xfId="9" applyBorder="1">
      <alignment horizontal="right" vertical="top"/>
    </xf>
    <xf numFmtId="170" fontId="15" fillId="0" borderId="0" xfId="5" applyFont="1" applyBorder="1">
      <alignment vertical="top"/>
    </xf>
    <xf numFmtId="170" fontId="15" fillId="0" borderId="0" xfId="5" applyFont="1" applyFill="1" applyBorder="1">
      <alignment vertical="top"/>
    </xf>
    <xf numFmtId="170" fontId="16" fillId="0" borderId="0" xfId="5" applyFont="1" applyBorder="1">
      <alignment vertical="top"/>
    </xf>
    <xf numFmtId="170" fontId="14" fillId="0" borderId="0" xfId="5" applyFont="1" applyBorder="1">
      <alignment vertical="top"/>
    </xf>
    <xf numFmtId="170" fontId="14" fillId="0" borderId="0" xfId="5" applyFont="1" applyFill="1" applyBorder="1">
      <alignment vertical="top"/>
    </xf>
    <xf numFmtId="167" fontId="16" fillId="0" borderId="0" xfId="0" applyFont="1" applyBorder="1">
      <alignment vertical="top"/>
    </xf>
    <xf numFmtId="43" fontId="15" fillId="0" borderId="0" xfId="1" applyFont="1" applyBorder="1" applyAlignment="1">
      <alignment vertical="top"/>
    </xf>
    <xf numFmtId="165" fontId="14" fillId="0" borderId="0" xfId="3" applyFont="1" applyBorder="1">
      <alignment vertical="top"/>
    </xf>
    <xf numFmtId="43" fontId="19" fillId="0" borderId="0" xfId="1" applyFont="1" applyFill="1" applyBorder="1" applyAlignment="1">
      <alignment vertical="top"/>
    </xf>
    <xf numFmtId="0" fontId="13" fillId="0" borderId="0" xfId="8" applyFill="1" applyBorder="1">
      <alignment vertical="top"/>
    </xf>
    <xf numFmtId="0" fontId="17" fillId="0" borderId="0" xfId="8" applyFont="1" applyFill="1" applyBorder="1">
      <alignment vertical="top"/>
    </xf>
    <xf numFmtId="0" fontId="14" fillId="0" borderId="0" xfId="9" applyFill="1" applyBorder="1">
      <alignment horizontal="right" vertical="top"/>
    </xf>
    <xf numFmtId="0" fontId="12" fillId="0" borderId="0" xfId="7" applyNumberFormat="1" applyBorder="1">
      <alignment vertical="top"/>
    </xf>
    <xf numFmtId="166" fontId="12" fillId="0" borderId="0" xfId="7" applyBorder="1">
      <alignment vertical="top"/>
    </xf>
    <xf numFmtId="166" fontId="13" fillId="0" borderId="0" xfId="8" applyNumberFormat="1" applyFill="1" applyBorder="1">
      <alignment vertical="top"/>
    </xf>
    <xf numFmtId="166" fontId="17" fillId="0" borderId="0" xfId="8" applyNumberFormat="1" applyFont="1" applyFill="1" applyBorder="1">
      <alignment vertical="top"/>
    </xf>
    <xf numFmtId="166" fontId="14" fillId="0" borderId="0" xfId="9" applyNumberFormat="1" applyBorder="1">
      <alignment horizontal="right" vertical="top"/>
    </xf>
    <xf numFmtId="166" fontId="12" fillId="0" borderId="0" xfId="7" applyFill="1" applyBorder="1">
      <alignment vertical="top"/>
    </xf>
    <xf numFmtId="166" fontId="14" fillId="0" borderId="0" xfId="9" applyNumberFormat="1" applyFill="1" applyBorder="1">
      <alignment horizontal="right" vertical="top"/>
    </xf>
    <xf numFmtId="173" fontId="12" fillId="0" borderId="0" xfId="7" applyNumberFormat="1" applyFill="1" applyBorder="1">
      <alignment vertical="top"/>
    </xf>
    <xf numFmtId="173" fontId="13" fillId="0" borderId="0" xfId="8" applyNumberFormat="1" applyFill="1" applyBorder="1">
      <alignment vertical="top"/>
    </xf>
    <xf numFmtId="173" fontId="17" fillId="0" borderId="0" xfId="8" applyNumberFormat="1" applyFont="1" applyFill="1" applyBorder="1">
      <alignment vertical="top"/>
    </xf>
    <xf numFmtId="173" fontId="14" fillId="0" borderId="0" xfId="9" applyNumberFormat="1" applyFill="1" applyBorder="1">
      <alignment horizontal="right" vertical="top"/>
    </xf>
    <xf numFmtId="166" fontId="13" fillId="0" borderId="0" xfId="8" applyNumberFormat="1" applyBorder="1">
      <alignment vertical="top"/>
    </xf>
    <xf numFmtId="166" fontId="17" fillId="0" borderId="0" xfId="8" applyNumberFormat="1" applyFont="1" applyBorder="1">
      <alignment vertical="top"/>
    </xf>
    <xf numFmtId="165" fontId="18" fillId="0" borderId="0" xfId="3" applyFont="1" applyBorder="1">
      <alignment vertical="top"/>
    </xf>
    <xf numFmtId="174" fontId="14" fillId="0" borderId="0" xfId="0" applyNumberFormat="1" applyFont="1" applyFill="1" applyBorder="1">
      <alignment vertical="top"/>
    </xf>
    <xf numFmtId="43" fontId="18" fillId="0" borderId="0" xfId="1" applyFont="1" applyFill="1" applyBorder="1" applyAlignment="1">
      <alignment vertical="top"/>
    </xf>
    <xf numFmtId="165" fontId="18" fillId="0" borderId="0" xfId="3" applyFont="1" applyFill="1" applyBorder="1">
      <alignment vertical="top"/>
    </xf>
    <xf numFmtId="167" fontId="19" fillId="0" borderId="0" xfId="0" applyFont="1" applyBorder="1">
      <alignment vertical="top"/>
    </xf>
    <xf numFmtId="167" fontId="19" fillId="6" borderId="0" xfId="0" applyFont="1" applyFill="1" applyBorder="1">
      <alignment vertical="top"/>
    </xf>
    <xf numFmtId="167" fontId="20" fillId="7" borderId="0" xfId="0" applyFont="1" applyFill="1">
      <alignment vertical="top"/>
    </xf>
    <xf numFmtId="167" fontId="21" fillId="7" borderId="0" xfId="0" applyFont="1" applyFill="1" applyAlignment="1"/>
    <xf numFmtId="167" fontId="22" fillId="7" borderId="0" xfId="0" applyFont="1" applyFill="1" applyAlignment="1"/>
    <xf numFmtId="43" fontId="21" fillId="7" borderId="0" xfId="1" applyFont="1" applyFill="1"/>
    <xf numFmtId="43" fontId="15" fillId="0" borderId="0" xfId="1" applyFont="1" applyFill="1" applyBorder="1" applyAlignment="1">
      <alignment vertical="top"/>
    </xf>
    <xf numFmtId="43" fontId="16" fillId="0" borderId="0" xfId="1" applyFont="1" applyFill="1" applyBorder="1" applyAlignment="1">
      <alignment vertical="top"/>
    </xf>
    <xf numFmtId="170" fontId="16" fillId="0" borderId="0" xfId="5" applyFont="1" applyFill="1" applyBorder="1">
      <alignment vertical="top"/>
    </xf>
    <xf numFmtId="43" fontId="15" fillId="0" borderId="0" xfId="0" applyNumberFormat="1" applyFont="1" applyFill="1" applyBorder="1">
      <alignment vertical="top"/>
    </xf>
    <xf numFmtId="0" fontId="15" fillId="0" borderId="0" xfId="0" applyNumberFormat="1" applyFont="1" applyFill="1" applyBorder="1">
      <alignment vertical="top"/>
    </xf>
    <xf numFmtId="167" fontId="21" fillId="7" borderId="0" xfId="0" applyFont="1" applyFill="1">
      <alignment vertical="top"/>
    </xf>
    <xf numFmtId="167" fontId="12" fillId="8" borderId="0" xfId="0" applyFont="1" applyFill="1" applyBorder="1">
      <alignment vertical="top"/>
    </xf>
    <xf numFmtId="167" fontId="14" fillId="8" borderId="0" xfId="0" applyFont="1" applyFill="1" applyBorder="1">
      <alignment vertical="top"/>
    </xf>
    <xf numFmtId="167" fontId="12" fillId="8" borderId="0" xfId="0" applyFont="1" applyFill="1" applyBorder="1" applyAlignment="1">
      <alignment horizontal="left" vertical="top"/>
    </xf>
    <xf numFmtId="167" fontId="12" fillId="0" borderId="0" xfId="0" applyFont="1">
      <alignment vertical="top"/>
    </xf>
    <xf numFmtId="167" fontId="13" fillId="0" borderId="0" xfId="0" applyFont="1">
      <alignment vertical="top"/>
    </xf>
    <xf numFmtId="167" fontId="14" fillId="0" borderId="0" xfId="0" applyFont="1" applyAlignment="1">
      <alignment horizontal="right" vertical="top"/>
    </xf>
    <xf numFmtId="167" fontId="14" fillId="3" borderId="0" xfId="0" applyFont="1" applyFill="1" applyBorder="1" applyAlignment="1">
      <alignment horizontal="left" vertical="top"/>
    </xf>
    <xf numFmtId="167" fontId="14" fillId="0" borderId="0" xfId="0" applyFont="1">
      <alignment vertical="top"/>
    </xf>
    <xf numFmtId="167" fontId="14" fillId="0" borderId="0" xfId="0" applyFont="1" applyAlignment="1">
      <alignment horizontal="left" vertical="top"/>
    </xf>
    <xf numFmtId="167" fontId="14" fillId="4" borderId="0" xfId="0" applyFont="1" applyFill="1" applyBorder="1" applyAlignment="1">
      <alignment horizontal="left" vertical="top"/>
    </xf>
    <xf numFmtId="167" fontId="14" fillId="10" borderId="0" xfId="0" applyFont="1" applyFill="1" applyBorder="1" applyAlignment="1">
      <alignment horizontal="left" vertical="top"/>
    </xf>
    <xf numFmtId="167" fontId="14" fillId="11" borderId="0" xfId="0" applyFont="1" applyFill="1" applyBorder="1" applyAlignment="1">
      <alignment horizontal="left" vertical="top"/>
    </xf>
    <xf numFmtId="167" fontId="12" fillId="0" borderId="0" xfId="0" applyFont="1" applyBorder="1">
      <alignment vertical="top"/>
    </xf>
    <xf numFmtId="167" fontId="13" fillId="0" borderId="0" xfId="0" applyFont="1" applyBorder="1">
      <alignment vertical="top"/>
    </xf>
    <xf numFmtId="167" fontId="14" fillId="0" borderId="0" xfId="0" applyFont="1" applyBorder="1" applyAlignment="1">
      <alignment horizontal="right" vertical="top"/>
    </xf>
    <xf numFmtId="167" fontId="15" fillId="0" borderId="0" xfId="0" applyFont="1" applyBorder="1">
      <alignment vertical="top"/>
    </xf>
    <xf numFmtId="167" fontId="23" fillId="0" borderId="0" xfId="0" applyFont="1" applyBorder="1">
      <alignment vertical="top"/>
    </xf>
    <xf numFmtId="167" fontId="14" fillId="3" borderId="0" xfId="0" applyFont="1" applyFill="1" applyBorder="1">
      <alignment vertical="top"/>
    </xf>
    <xf numFmtId="167" fontId="14" fillId="4" borderId="0" xfId="0" applyFont="1" applyFill="1" applyBorder="1">
      <alignment vertical="top"/>
    </xf>
    <xf numFmtId="167" fontId="15" fillId="4" borderId="0" xfId="0" applyFont="1" applyFill="1" applyBorder="1">
      <alignment vertical="top"/>
    </xf>
    <xf numFmtId="167" fontId="14" fillId="9" borderId="0" xfId="0" applyFont="1" applyFill="1" applyBorder="1">
      <alignment vertical="top"/>
    </xf>
    <xf numFmtId="167" fontId="14" fillId="10" borderId="0" xfId="0" applyFont="1" applyFill="1" applyBorder="1">
      <alignment vertical="top"/>
    </xf>
    <xf numFmtId="167" fontId="14" fillId="12" borderId="0" xfId="0" applyFont="1" applyFill="1" applyBorder="1">
      <alignment vertical="top"/>
    </xf>
    <xf numFmtId="167" fontId="14" fillId="11" borderId="0" xfId="0" applyFont="1" applyFill="1" applyBorder="1">
      <alignment vertical="top"/>
    </xf>
    <xf numFmtId="167" fontId="12" fillId="0" borderId="0" xfId="0" applyFont="1" applyFill="1">
      <alignment vertical="top"/>
    </xf>
    <xf numFmtId="167" fontId="13" fillId="0" borderId="0" xfId="0" applyFont="1" applyFill="1">
      <alignment vertical="top"/>
    </xf>
    <xf numFmtId="167" fontId="14" fillId="13" borderId="0" xfId="0" applyFont="1" applyFill="1" applyBorder="1">
      <alignment vertical="top"/>
    </xf>
    <xf numFmtId="167" fontId="14" fillId="14" borderId="0" xfId="0" applyFont="1" applyFill="1" applyBorder="1">
      <alignment vertical="top"/>
    </xf>
    <xf numFmtId="167" fontId="14" fillId="15" borderId="0" xfId="0" applyFont="1" applyFill="1" applyBorder="1">
      <alignment vertical="top"/>
    </xf>
    <xf numFmtId="167" fontId="0" fillId="0" borderId="0" xfId="0" applyAlignment="1"/>
    <xf numFmtId="167" fontId="24" fillId="16" borderId="0" xfId="0" applyFont="1" applyFill="1">
      <alignment vertical="top"/>
    </xf>
    <xf numFmtId="167" fontId="0" fillId="16" borderId="0" xfId="0" applyFill="1">
      <alignment vertical="top"/>
    </xf>
    <xf numFmtId="167" fontId="18" fillId="0" borderId="0" xfId="0" applyFont="1" applyFill="1">
      <alignment vertical="top"/>
    </xf>
    <xf numFmtId="167" fontId="18" fillId="2" borderId="0" xfId="0" applyFont="1" applyFill="1">
      <alignment vertical="top"/>
    </xf>
    <xf numFmtId="167" fontId="25" fillId="0" borderId="0" xfId="0" applyFont="1" applyFill="1">
      <alignment vertical="top"/>
    </xf>
    <xf numFmtId="167" fontId="25" fillId="2" borderId="0" xfId="0" applyFont="1" applyFill="1">
      <alignment vertical="top"/>
    </xf>
    <xf numFmtId="167" fontId="18" fillId="0" borderId="0" xfId="0" applyFont="1">
      <alignment vertical="top"/>
    </xf>
    <xf numFmtId="0" fontId="18" fillId="0" borderId="0" xfId="0" applyNumberFormat="1" applyFont="1">
      <alignment vertical="top"/>
    </xf>
    <xf numFmtId="167" fontId="18" fillId="0" borderId="0" xfId="0" applyFont="1" applyBorder="1">
      <alignment vertical="top"/>
    </xf>
    <xf numFmtId="167" fontId="26" fillId="0" borderId="0" xfId="0" applyFont="1">
      <alignment vertical="top"/>
    </xf>
    <xf numFmtId="167" fontId="24" fillId="16" borderId="0" xfId="0" applyFont="1" applyFill="1" applyAlignment="1"/>
    <xf numFmtId="167" fontId="0" fillId="16" borderId="0" xfId="0" applyFill="1" applyAlignment="1"/>
    <xf numFmtId="167" fontId="12" fillId="6" borderId="0" xfId="0" applyFont="1" applyFill="1">
      <alignment vertical="top"/>
    </xf>
    <xf numFmtId="167" fontId="13" fillId="6" borderId="0" xfId="0" applyFont="1" applyFill="1">
      <alignment vertical="top"/>
    </xf>
    <xf numFmtId="167" fontId="14" fillId="6" borderId="0" xfId="0" applyFont="1" applyFill="1" applyAlignment="1">
      <alignment horizontal="right" vertical="top"/>
    </xf>
    <xf numFmtId="167" fontId="14" fillId="6" borderId="0" xfId="0" applyFont="1" applyFill="1">
      <alignment vertical="top"/>
    </xf>
    <xf numFmtId="167" fontId="14" fillId="17" borderId="0" xfId="0" applyFont="1" applyFill="1" applyAlignment="1">
      <alignment horizontal="right" vertical="top"/>
    </xf>
    <xf numFmtId="0" fontId="13" fillId="0" borderId="0" xfId="8" applyFill="1">
      <alignment vertical="top"/>
    </xf>
    <xf numFmtId="0" fontId="17" fillId="0" borderId="0" xfId="8" applyFont="1" applyFill="1">
      <alignment vertical="top"/>
    </xf>
    <xf numFmtId="0" fontId="14" fillId="0" borderId="0" xfId="9">
      <alignment horizontal="right" vertical="top"/>
    </xf>
    <xf numFmtId="0" fontId="14" fillId="0" borderId="0" xfId="9" applyFill="1">
      <alignment horizontal="right" vertical="top"/>
    </xf>
    <xf numFmtId="167" fontId="14" fillId="0" borderId="0" xfId="0" applyFont="1" applyFill="1">
      <alignment vertical="top"/>
    </xf>
    <xf numFmtId="167" fontId="11" fillId="0" borderId="0" xfId="0" applyFont="1">
      <alignment vertical="top"/>
    </xf>
    <xf numFmtId="167" fontId="11" fillId="16" borderId="0" xfId="0" applyFont="1" applyFill="1" applyAlignment="1"/>
    <xf numFmtId="175" fontId="0" fillId="0" borderId="0" xfId="0" applyNumberFormat="1">
      <alignment vertical="top"/>
    </xf>
    <xf numFmtId="176" fontId="0" fillId="0" borderId="0" xfId="2" applyNumberFormat="1" applyFont="1">
      <alignment vertical="top"/>
    </xf>
    <xf numFmtId="167" fontId="14" fillId="20" borderId="0" xfId="0" applyFont="1" applyFill="1" applyBorder="1">
      <alignment vertical="top"/>
    </xf>
    <xf numFmtId="167" fontId="29" fillId="0" borderId="0" xfId="0" applyFont="1">
      <alignment vertical="top"/>
    </xf>
    <xf numFmtId="167" fontId="14" fillId="8" borderId="0" xfId="0" applyFont="1" applyFill="1" applyBorder="1" applyAlignment="1">
      <alignment horizontal="left" vertical="top"/>
    </xf>
    <xf numFmtId="174" fontId="14" fillId="0" borderId="0" xfId="1" applyNumberFormat="1" applyFont="1" applyFill="1" applyBorder="1" applyAlignment="1">
      <alignment vertical="top"/>
    </xf>
    <xf numFmtId="174" fontId="14" fillId="0" borderId="0" xfId="1" applyNumberFormat="1" applyFont="1" applyBorder="1" applyAlignment="1">
      <alignment vertical="top"/>
    </xf>
    <xf numFmtId="167" fontId="18" fillId="4" borderId="0" xfId="0" applyFont="1" applyFill="1">
      <alignment vertical="top"/>
    </xf>
    <xf numFmtId="167" fontId="24" fillId="4" borderId="0" xfId="0" applyFont="1" applyFill="1">
      <alignment vertical="top"/>
    </xf>
    <xf numFmtId="178" fontId="14" fillId="0" borderId="0" xfId="14" applyNumberFormat="1" applyFont="1" applyFill="1">
      <alignment vertical="top"/>
    </xf>
    <xf numFmtId="177" fontId="14" fillId="0" borderId="0" xfId="14" applyNumberFormat="1" applyFont="1" applyFill="1" applyBorder="1">
      <alignment vertical="top"/>
    </xf>
    <xf numFmtId="165" fontId="24" fillId="0" borderId="0" xfId="0" applyNumberFormat="1" applyFont="1">
      <alignment vertical="top"/>
    </xf>
    <xf numFmtId="43" fontId="16" fillId="4" borderId="0" xfId="1" applyFont="1" applyFill="1" applyAlignment="1">
      <alignment vertical="top"/>
    </xf>
    <xf numFmtId="167" fontId="16" fillId="0" borderId="0" xfId="0" applyFont="1">
      <alignment vertical="top"/>
    </xf>
    <xf numFmtId="175" fontId="16" fillId="0" borderId="0" xfId="0" applyNumberFormat="1" applyFont="1">
      <alignment vertical="top"/>
    </xf>
    <xf numFmtId="167" fontId="12" fillId="8" borderId="0" xfId="0" applyFont="1" applyFill="1">
      <alignment vertical="top"/>
    </xf>
    <xf numFmtId="175" fontId="18" fillId="0" borderId="0" xfId="0" applyNumberFormat="1" applyFont="1">
      <alignment vertical="top"/>
    </xf>
    <xf numFmtId="167" fontId="50" fillId="0" borderId="0" xfId="0" applyFont="1">
      <alignment vertical="top"/>
    </xf>
    <xf numFmtId="167" fontId="19" fillId="0" borderId="0" xfId="0" applyFont="1" applyFill="1" applyBorder="1">
      <alignment vertical="top"/>
    </xf>
    <xf numFmtId="167" fontId="18" fillId="16" borderId="0" xfId="0" applyFont="1" applyFill="1">
      <alignment vertical="top"/>
    </xf>
    <xf numFmtId="165" fontId="19" fillId="0" borderId="0" xfId="3" applyFont="1" applyFill="1" applyBorder="1">
      <alignment vertical="top"/>
    </xf>
    <xf numFmtId="167" fontId="12" fillId="0" borderId="0" xfId="7" applyNumberFormat="1" applyFill="1" applyBorder="1">
      <alignment vertical="top"/>
    </xf>
    <xf numFmtId="165" fontId="14" fillId="0" borderId="0" xfId="3" applyFont="1" applyFill="1" applyBorder="1" applyAlignment="1">
      <alignment horizontal="right" vertical="top"/>
    </xf>
    <xf numFmtId="165" fontId="14" fillId="0" borderId="0" xfId="3" applyFont="1" applyBorder="1" applyAlignment="1">
      <alignment horizontal="left" vertical="top"/>
    </xf>
    <xf numFmtId="167" fontId="14" fillId="6" borderId="0" xfId="0" applyFont="1" applyFill="1" applyBorder="1">
      <alignment vertical="top"/>
    </xf>
    <xf numFmtId="0" fontId="14" fillId="0" borderId="0" xfId="0" applyNumberFormat="1" applyFont="1" applyBorder="1">
      <alignment vertical="top"/>
    </xf>
    <xf numFmtId="0" fontId="30" fillId="0" borderId="0" xfId="7" applyNumberFormat="1" applyFont="1" applyBorder="1">
      <alignment vertical="top"/>
    </xf>
    <xf numFmtId="0" fontId="31" fillId="0" borderId="0" xfId="8" applyFont="1" applyFill="1" applyBorder="1">
      <alignment vertical="top"/>
    </xf>
    <xf numFmtId="0" fontId="51" fillId="0" borderId="0" xfId="8" applyFont="1" applyFill="1" applyBorder="1">
      <alignment vertical="top"/>
    </xf>
    <xf numFmtId="0" fontId="19" fillId="0" borderId="0" xfId="9" applyFont="1" applyBorder="1">
      <alignment horizontal="right" vertical="top"/>
    </xf>
    <xf numFmtId="43" fontId="19" fillId="0" borderId="0" xfId="1" applyFont="1" applyBorder="1" applyAlignment="1">
      <alignment vertical="top"/>
    </xf>
    <xf numFmtId="174" fontId="19" fillId="0" borderId="0" xfId="1" applyNumberFormat="1" applyFont="1" applyBorder="1" applyAlignment="1">
      <alignment vertical="top"/>
    </xf>
    <xf numFmtId="167" fontId="6" fillId="0" borderId="0" xfId="0" applyFont="1">
      <alignment vertical="top"/>
    </xf>
    <xf numFmtId="167" fontId="18" fillId="16" borderId="0" xfId="0" applyFont="1" applyFill="1" applyAlignment="1"/>
    <xf numFmtId="167" fontId="5" fillId="0" borderId="0" xfId="0" applyFont="1">
      <alignment vertical="top"/>
    </xf>
    <xf numFmtId="167" fontId="5" fillId="0" borderId="0" xfId="0" applyFont="1" applyFill="1">
      <alignment vertical="top"/>
    </xf>
    <xf numFmtId="167" fontId="24" fillId="0" borderId="0" xfId="0" applyFont="1">
      <alignment vertical="top"/>
    </xf>
    <xf numFmtId="168" fontId="14" fillId="0" borderId="12" xfId="2" applyFont="1" applyFill="1" applyBorder="1">
      <alignment vertical="top"/>
    </xf>
    <xf numFmtId="167" fontId="4" fillId="0" borderId="0" xfId="0" applyFont="1">
      <alignment vertical="top"/>
    </xf>
    <xf numFmtId="168" fontId="14" fillId="0" borderId="0" xfId="2" applyFont="1" applyFill="1" applyBorder="1">
      <alignment vertical="top"/>
    </xf>
    <xf numFmtId="167" fontId="54" fillId="0" borderId="0" xfId="0" applyFont="1">
      <alignment vertical="top"/>
    </xf>
    <xf numFmtId="168" fontId="26" fillId="0" borderId="0" xfId="2" applyFont="1">
      <alignment vertical="top"/>
    </xf>
    <xf numFmtId="167" fontId="55" fillId="0" borderId="0" xfId="0" applyFont="1">
      <alignment vertical="top"/>
    </xf>
    <xf numFmtId="175" fontId="26" fillId="0" borderId="0" xfId="0" applyNumberFormat="1" applyFont="1">
      <alignment vertical="top"/>
    </xf>
    <xf numFmtId="168" fontId="55" fillId="0" borderId="0" xfId="2" applyFont="1">
      <alignment vertical="top"/>
    </xf>
    <xf numFmtId="175" fontId="55" fillId="0" borderId="0" xfId="0" applyNumberFormat="1" applyFont="1">
      <alignment vertical="top"/>
    </xf>
    <xf numFmtId="167" fontId="53" fillId="0" borderId="0" xfId="0" applyFont="1">
      <alignment vertical="top"/>
    </xf>
    <xf numFmtId="175" fontId="55" fillId="0" borderId="0" xfId="4" applyNumberFormat="1" applyFont="1">
      <alignment vertical="top"/>
    </xf>
    <xf numFmtId="167" fontId="55" fillId="0" borderId="0" xfId="4" applyNumberFormat="1" applyFont="1">
      <alignment vertical="top"/>
    </xf>
    <xf numFmtId="179" fontId="55" fillId="0" borderId="0" xfId="2" applyNumberFormat="1" applyFont="1">
      <alignment vertical="top"/>
    </xf>
    <xf numFmtId="168" fontId="52" fillId="0" borderId="0" xfId="2" applyFont="1">
      <alignment vertical="top"/>
    </xf>
    <xf numFmtId="174" fontId="16" fillId="0" borderId="0" xfId="1" applyNumberFormat="1" applyFont="1" applyFill="1" applyBorder="1" applyAlignment="1">
      <alignment vertical="top"/>
    </xf>
    <xf numFmtId="167" fontId="52" fillId="0" borderId="13" xfId="0" applyFont="1" applyBorder="1">
      <alignment vertical="top"/>
    </xf>
    <xf numFmtId="175" fontId="52" fillId="0" borderId="13" xfId="0" applyNumberFormat="1" applyFont="1" applyBorder="1">
      <alignment vertical="top"/>
    </xf>
    <xf numFmtId="167" fontId="52" fillId="0" borderId="0" xfId="0" applyFont="1" applyBorder="1">
      <alignment vertical="top"/>
    </xf>
    <xf numFmtId="175" fontId="52" fillId="0" borderId="0" xfId="0" applyNumberFormat="1" applyFont="1" applyBorder="1">
      <alignment vertical="top"/>
    </xf>
    <xf numFmtId="175" fontId="16" fillId="0" borderId="0" xfId="4" applyNumberFormat="1" applyFont="1">
      <alignment vertical="top"/>
    </xf>
    <xf numFmtId="167" fontId="3" fillId="0" borderId="0" xfId="0" applyFont="1">
      <alignment vertical="top"/>
    </xf>
    <xf numFmtId="167" fontId="9" fillId="0" borderId="0" xfId="0" applyFont="1">
      <alignment vertical="top"/>
    </xf>
    <xf numFmtId="175" fontId="9" fillId="0" borderId="0" xfId="0" applyNumberFormat="1" applyFont="1">
      <alignment vertical="top"/>
    </xf>
    <xf numFmtId="167" fontId="52" fillId="0" borderId="0" xfId="0" applyFont="1">
      <alignment vertical="top"/>
    </xf>
    <xf numFmtId="168" fontId="9" fillId="0" borderId="0" xfId="0" applyNumberFormat="1" applyFont="1">
      <alignment vertical="top"/>
    </xf>
    <xf numFmtId="179" fontId="9" fillId="0" borderId="0" xfId="0" applyNumberFormat="1" applyFont="1">
      <alignment vertical="top"/>
    </xf>
    <xf numFmtId="167" fontId="9" fillId="0" borderId="0" xfId="2" applyNumberFormat="1" applyFont="1">
      <alignment vertical="top"/>
    </xf>
    <xf numFmtId="175" fontId="9" fillId="0" borderId="0" xfId="2" applyNumberFormat="1" applyFont="1">
      <alignment vertical="top"/>
    </xf>
    <xf numFmtId="168" fontId="9" fillId="0" borderId="0" xfId="2" applyFont="1">
      <alignment vertical="top"/>
    </xf>
    <xf numFmtId="175" fontId="9" fillId="0" borderId="0" xfId="4" applyNumberFormat="1" applyFont="1">
      <alignment vertical="top"/>
    </xf>
    <xf numFmtId="168" fontId="26" fillId="0" borderId="0" xfId="0" applyNumberFormat="1" applyFont="1">
      <alignment vertical="top"/>
    </xf>
    <xf numFmtId="175" fontId="26" fillId="0" borderId="0" xfId="4" applyNumberFormat="1" applyFont="1">
      <alignment vertical="top"/>
    </xf>
    <xf numFmtId="170" fontId="14" fillId="3" borderId="0" xfId="5" applyFont="1" applyFill="1" applyBorder="1">
      <alignment vertical="top"/>
    </xf>
    <xf numFmtId="0" fontId="14" fillId="3" borderId="0" xfId="5" applyNumberFormat="1" applyFont="1" applyFill="1" applyBorder="1">
      <alignment vertical="top"/>
    </xf>
    <xf numFmtId="174" fontId="14" fillId="3" borderId="0" xfId="1" applyNumberFormat="1" applyFont="1" applyFill="1" applyBorder="1" applyAlignment="1">
      <alignment vertical="top"/>
    </xf>
    <xf numFmtId="167" fontId="2" fillId="0" borderId="0" xfId="0" applyFont="1">
      <alignment vertical="top"/>
    </xf>
    <xf numFmtId="168" fontId="55" fillId="0" borderId="0" xfId="2" applyFont="1" applyFill="1">
      <alignment vertical="top"/>
    </xf>
    <xf numFmtId="168" fontId="9" fillId="0" borderId="0" xfId="2" applyFont="1" applyFill="1">
      <alignment vertical="top"/>
    </xf>
    <xf numFmtId="167" fontId="16" fillId="0" borderId="0" xfId="1" applyNumberFormat="1" applyFont="1" applyFill="1" applyAlignment="1">
      <alignment vertical="top"/>
    </xf>
    <xf numFmtId="168" fontId="14" fillId="3" borderId="0" xfId="2" applyFont="1" applyFill="1" applyBorder="1">
      <alignment vertical="top"/>
    </xf>
    <xf numFmtId="175" fontId="14" fillId="3" borderId="0" xfId="21" applyNumberFormat="1" applyFont="1" applyFill="1" applyBorder="1">
      <alignment vertical="top"/>
    </xf>
    <xf numFmtId="167" fontId="14" fillId="3" borderId="0" xfId="21" applyNumberFormat="1" applyFont="1" applyFill="1" applyBorder="1">
      <alignment vertical="top"/>
    </xf>
    <xf numFmtId="167" fontId="14" fillId="0" borderId="0" xfId="14" applyFont="1" applyFill="1" applyBorder="1">
      <alignment vertical="top"/>
    </xf>
    <xf numFmtId="1" fontId="14" fillId="3" borderId="0" xfId="2" applyNumberFormat="1" applyFont="1" applyFill="1" applyBorder="1">
      <alignment vertical="top"/>
    </xf>
    <xf numFmtId="167" fontId="55" fillId="0" borderId="0" xfId="0" applyFont="1" applyFill="1">
      <alignment vertical="top"/>
    </xf>
    <xf numFmtId="175" fontId="55" fillId="0" borderId="0" xfId="4" applyNumberFormat="1" applyFont="1" applyFill="1">
      <alignment vertical="top"/>
    </xf>
    <xf numFmtId="179" fontId="55" fillId="0" borderId="0" xfId="2" applyNumberFormat="1" applyFont="1" applyFill="1">
      <alignment vertical="top"/>
    </xf>
    <xf numFmtId="167" fontId="54" fillId="0" borderId="0" xfId="0" applyFont="1" applyFill="1">
      <alignment vertical="top"/>
    </xf>
    <xf numFmtId="175" fontId="9" fillId="0" borderId="0" xfId="4" applyNumberFormat="1" applyFont="1" applyFill="1">
      <alignment vertical="top"/>
    </xf>
    <xf numFmtId="167" fontId="26" fillId="0" borderId="0" xfId="2" applyNumberFormat="1" applyFont="1" applyFill="1">
      <alignment vertical="top"/>
    </xf>
    <xf numFmtId="168" fontId="26" fillId="0" borderId="0" xfId="4" applyNumberFormat="1" applyFont="1" applyFill="1">
      <alignment vertical="top"/>
    </xf>
    <xf numFmtId="10" fontId="55" fillId="0" borderId="0" xfId="4" applyNumberFormat="1" applyFont="1" applyFill="1">
      <alignment vertical="top"/>
    </xf>
    <xf numFmtId="10" fontId="9" fillId="0" borderId="0" xfId="4" applyNumberFormat="1" applyFont="1" applyFill="1">
      <alignment vertical="top"/>
    </xf>
    <xf numFmtId="1" fontId="26" fillId="0" borderId="0" xfId="4" applyNumberFormat="1" applyFont="1" applyFill="1">
      <alignment vertical="top"/>
    </xf>
    <xf numFmtId="167" fontId="26" fillId="0" borderId="0" xfId="4" applyNumberFormat="1" applyFont="1" applyFill="1">
      <alignment vertical="top"/>
    </xf>
    <xf numFmtId="0" fontId="60" fillId="54" borderId="14" xfId="80" applyFont="1" applyFill="1" applyBorder="1" applyAlignment="1">
      <alignment vertical="top"/>
    </xf>
    <xf numFmtId="0" fontId="61" fillId="54" borderId="14" xfId="80" applyFont="1" applyFill="1" applyBorder="1" applyAlignment="1">
      <alignment vertical="top"/>
    </xf>
    <xf numFmtId="0" fontId="1" fillId="0" borderId="14" xfId="80" applyBorder="1"/>
    <xf numFmtId="0" fontId="61" fillId="54" borderId="0" xfId="80" applyFont="1" applyFill="1" applyAlignment="1">
      <alignment vertical="top"/>
    </xf>
    <xf numFmtId="0" fontId="1" fillId="0" borderId="0" xfId="80"/>
    <xf numFmtId="0" fontId="49" fillId="54" borderId="0" xfId="80" applyFont="1" applyFill="1" applyAlignment="1">
      <alignment vertical="top"/>
    </xf>
    <xf numFmtId="180" fontId="49" fillId="54" borderId="0" xfId="80" applyNumberFormat="1" applyFont="1" applyFill="1" applyAlignment="1">
      <alignment horizontal="left" vertical="top"/>
    </xf>
    <xf numFmtId="0" fontId="18" fillId="0" borderId="0" xfId="80" applyFont="1"/>
    <xf numFmtId="167" fontId="27" fillId="0" borderId="0" xfId="73" applyNumberFormat="1" applyFill="1" applyProtection="1">
      <alignment vertical="top"/>
    </xf>
    <xf numFmtId="0" fontId="62" fillId="0" borderId="0" xfId="80" applyFont="1" applyAlignment="1">
      <alignment vertical="top"/>
    </xf>
    <xf numFmtId="0" fontId="14" fillId="55" borderId="15" xfId="80" applyFont="1" applyFill="1" applyBorder="1" applyAlignment="1">
      <alignment horizontal="center" vertical="center"/>
    </xf>
    <xf numFmtId="0" fontId="14" fillId="55" borderId="16" xfId="80" applyFont="1" applyFill="1" applyBorder="1" applyAlignment="1">
      <alignment horizontal="center" vertical="center"/>
    </xf>
    <xf numFmtId="0" fontId="14" fillId="55" borderId="1" xfId="80" applyFont="1" applyFill="1" applyBorder="1" applyAlignment="1">
      <alignment horizontal="center" vertical="center"/>
    </xf>
    <xf numFmtId="0" fontId="14" fillId="55" borderId="16" xfId="80" applyFont="1" applyFill="1" applyBorder="1" applyAlignment="1">
      <alignment horizontal="center" vertical="center" wrapText="1"/>
    </xf>
    <xf numFmtId="0" fontId="58" fillId="4" borderId="1" xfId="80" applyFont="1" applyFill="1" applyBorder="1" applyAlignment="1">
      <alignment vertical="top" wrapText="1"/>
    </xf>
    <xf numFmtId="0" fontId="14" fillId="4" borderId="16" xfId="80" applyFont="1" applyFill="1" applyBorder="1" applyAlignment="1">
      <alignment vertical="top" wrapText="1"/>
    </xf>
    <xf numFmtId="0" fontId="58" fillId="0" borderId="0" xfId="80" applyFont="1" applyAlignment="1">
      <alignment vertical="top"/>
    </xf>
    <xf numFmtId="0" fontId="63" fillId="0" borderId="0" xfId="80" applyFont="1" applyAlignment="1">
      <alignment vertical="top"/>
    </xf>
    <xf numFmtId="0" fontId="16" fillId="19" borderId="19" xfId="80" applyFont="1" applyFill="1" applyBorder="1" applyAlignment="1">
      <alignment vertical="top" wrapText="1"/>
    </xf>
    <xf numFmtId="0" fontId="16" fillId="19" borderId="20" xfId="80" applyFont="1" applyFill="1" applyBorder="1" applyAlignment="1">
      <alignment vertical="top" wrapText="1"/>
    </xf>
    <xf numFmtId="0" fontId="16" fillId="19" borderId="21" xfId="80" applyFont="1" applyFill="1" applyBorder="1" applyAlignment="1">
      <alignment vertical="top" wrapText="1"/>
    </xf>
    <xf numFmtId="167" fontId="14" fillId="17" borderId="0" xfId="82" applyFont="1" applyFill="1">
      <alignment vertical="top"/>
    </xf>
    <xf numFmtId="167" fontId="14" fillId="17" borderId="0" xfId="80" applyNumberFormat="1" applyFont="1" applyFill="1" applyAlignment="1">
      <alignment horizontal="right" vertical="top"/>
    </xf>
    <xf numFmtId="167" fontId="24" fillId="6" borderId="0" xfId="82" applyFont="1" applyFill="1">
      <alignment vertical="top"/>
    </xf>
    <xf numFmtId="0" fontId="1" fillId="6" borderId="0" xfId="80" applyFill="1"/>
    <xf numFmtId="0" fontId="14" fillId="6" borderId="0" xfId="80" applyFont="1" applyFill="1" applyAlignment="1">
      <alignment vertical="top"/>
    </xf>
    <xf numFmtId="167" fontId="1" fillId="0" borderId="0" xfId="0" applyFont="1">
      <alignment vertical="top"/>
    </xf>
    <xf numFmtId="167" fontId="1" fillId="19" borderId="1" xfId="0" applyFont="1" applyFill="1" applyBorder="1">
      <alignment vertical="top"/>
    </xf>
    <xf numFmtId="167" fontId="1" fillId="5" borderId="1" xfId="0" applyFont="1" applyFill="1" applyBorder="1">
      <alignment vertical="top"/>
    </xf>
    <xf numFmtId="167" fontId="1" fillId="8" borderId="1" xfId="0" applyFont="1" applyFill="1" applyBorder="1">
      <alignment vertical="top"/>
    </xf>
    <xf numFmtId="167" fontId="1" fillId="0" borderId="0" xfId="0" applyFont="1" applyAlignment="1">
      <alignment horizontal="center" vertical="top" wrapText="1"/>
    </xf>
    <xf numFmtId="167" fontId="1" fillId="0" borderId="0" xfId="0" applyFont="1" applyAlignment="1">
      <alignment horizontal="center" wrapText="1"/>
    </xf>
    <xf numFmtId="167" fontId="1" fillId="0" borderId="0" xfId="0" applyFont="1" applyAlignment="1"/>
    <xf numFmtId="167" fontId="1" fillId="18" borderId="1" xfId="0" applyFont="1" applyFill="1" applyBorder="1">
      <alignment vertical="top"/>
    </xf>
    <xf numFmtId="167" fontId="1" fillId="16" borderId="0" xfId="0" applyFont="1" applyFill="1">
      <alignment vertical="top"/>
    </xf>
    <xf numFmtId="167" fontId="1" fillId="0" borderId="0" xfId="0" applyFont="1" applyFill="1">
      <alignment vertical="top"/>
    </xf>
    <xf numFmtId="167" fontId="1" fillId="0" borderId="0" xfId="0" applyFont="1" applyBorder="1">
      <alignment vertical="top"/>
    </xf>
    <xf numFmtId="165" fontId="1" fillId="0" borderId="0" xfId="0" applyNumberFormat="1" applyFont="1">
      <alignment vertical="top"/>
    </xf>
    <xf numFmtId="175" fontId="1" fillId="0" borderId="0" xfId="0" applyNumberFormat="1" applyFont="1">
      <alignment vertical="top"/>
    </xf>
    <xf numFmtId="15" fontId="49" fillId="54" borderId="0" xfId="20" applyNumberFormat="1" applyFont="1" applyFill="1" applyAlignment="1">
      <alignment horizontal="left" vertical="top"/>
    </xf>
    <xf numFmtId="181" fontId="14" fillId="3" borderId="0" xfId="21" applyNumberFormat="1" applyFont="1" applyFill="1" applyBorder="1">
      <alignment vertical="top"/>
    </xf>
    <xf numFmtId="0" fontId="58" fillId="4" borderId="17" xfId="80" applyFont="1" applyFill="1" applyBorder="1" applyAlignment="1">
      <alignment vertical="top" wrapText="1"/>
    </xf>
    <xf numFmtId="0" fontId="58" fillId="4" borderId="18" xfId="80" applyFont="1" applyFill="1" applyBorder="1" applyAlignment="1">
      <alignment vertical="top" wrapText="1"/>
    </xf>
    <xf numFmtId="0" fontId="14" fillId="19" borderId="19" xfId="80" applyFont="1" applyFill="1" applyBorder="1" applyAlignment="1">
      <alignment horizontal="left" vertical="top" wrapText="1"/>
    </xf>
    <xf numFmtId="0" fontId="14" fillId="19" borderId="20" xfId="80" applyFont="1" applyFill="1" applyBorder="1" applyAlignment="1">
      <alignment horizontal="left" vertical="top" wrapText="1"/>
    </xf>
    <xf numFmtId="0" fontId="14" fillId="19" borderId="21" xfId="80" applyFont="1" applyFill="1" applyBorder="1" applyAlignment="1">
      <alignment horizontal="left" vertical="top" wrapText="1"/>
    </xf>
  </cellXfs>
  <cellStyles count="83">
    <cellStyle name="20% - Accent1 2" xfId="40" xr:uid="{00000000-0005-0000-0000-000000000000}"/>
    <cellStyle name="20% - Accent2 2" xfId="44" xr:uid="{00000000-0005-0000-0000-000001000000}"/>
    <cellStyle name="20% - Accent3 2" xfId="48" xr:uid="{00000000-0005-0000-0000-000002000000}"/>
    <cellStyle name="20% - Accent4 2" xfId="52" xr:uid="{00000000-0005-0000-0000-000003000000}"/>
    <cellStyle name="20% - Accent5 2" xfId="56" xr:uid="{00000000-0005-0000-0000-000004000000}"/>
    <cellStyle name="20% - Accent6 2" xfId="60" xr:uid="{00000000-0005-0000-0000-000005000000}"/>
    <cellStyle name="40% - Accent1 2" xfId="41" xr:uid="{00000000-0005-0000-0000-000006000000}"/>
    <cellStyle name="40% - Accent2 2" xfId="45" xr:uid="{00000000-0005-0000-0000-000007000000}"/>
    <cellStyle name="40% - Accent3 2" xfId="49" xr:uid="{00000000-0005-0000-0000-000008000000}"/>
    <cellStyle name="40% - Accent4 2" xfId="53" xr:uid="{00000000-0005-0000-0000-000009000000}"/>
    <cellStyle name="40% - Accent5 2" xfId="57" xr:uid="{00000000-0005-0000-0000-00000A000000}"/>
    <cellStyle name="40% - Accent6 2" xfId="61" xr:uid="{00000000-0005-0000-0000-00000B000000}"/>
    <cellStyle name="60% - Accent1 2" xfId="42" xr:uid="{00000000-0005-0000-0000-00000C000000}"/>
    <cellStyle name="60% - Accent2 2" xfId="46" xr:uid="{00000000-0005-0000-0000-00000D000000}"/>
    <cellStyle name="60% - Accent3 2" xfId="50" xr:uid="{00000000-0005-0000-0000-00000E000000}"/>
    <cellStyle name="60% - Accent4 2" xfId="54" xr:uid="{00000000-0005-0000-0000-00000F000000}"/>
    <cellStyle name="60% - Accent5 2" xfId="58" xr:uid="{00000000-0005-0000-0000-000010000000}"/>
    <cellStyle name="60% - Accent6 2" xfId="62" xr:uid="{00000000-0005-0000-0000-000011000000}"/>
    <cellStyle name="Accent1 2" xfId="39" xr:uid="{00000000-0005-0000-0000-000012000000}"/>
    <cellStyle name="Accent2 2" xfId="43" xr:uid="{00000000-0005-0000-0000-000013000000}"/>
    <cellStyle name="Accent3 2" xfId="47" xr:uid="{00000000-0005-0000-0000-000014000000}"/>
    <cellStyle name="Accent4 2" xfId="51" xr:uid="{00000000-0005-0000-0000-000015000000}"/>
    <cellStyle name="Accent5 2" xfId="55" xr:uid="{00000000-0005-0000-0000-000016000000}"/>
    <cellStyle name="Accent6 2" xfId="59" xr:uid="{00000000-0005-0000-0000-000017000000}"/>
    <cellStyle name="Bad 2" xfId="28" xr:uid="{00000000-0005-0000-0000-000018000000}"/>
    <cellStyle name="BM Input" xfId="66" xr:uid="{00000000-0005-0000-0000-000019000000}"/>
    <cellStyle name="Calculation 2" xfId="32" xr:uid="{00000000-0005-0000-0000-00001A000000}"/>
    <cellStyle name="Check Cell 2" xfId="34" xr:uid="{00000000-0005-0000-0000-00001B000000}"/>
    <cellStyle name="Column 1" xfId="7" xr:uid="{00000000-0005-0000-0000-00001C000000}"/>
    <cellStyle name="Column 2 + 3" xfId="8" xr:uid="{00000000-0005-0000-0000-00001D000000}"/>
    <cellStyle name="Column 4" xfId="9" xr:uid="{00000000-0005-0000-0000-00001E000000}"/>
    <cellStyle name="Comma" xfId="1" builtinId="3"/>
    <cellStyle name="Comma 2" xfId="68" xr:uid="{00000000-0005-0000-0000-000020000000}"/>
    <cellStyle name="Comma 3" xfId="65" xr:uid="{00000000-0005-0000-0000-000021000000}"/>
    <cellStyle name="DateLong" xfId="5" xr:uid="{00000000-0005-0000-0000-000022000000}"/>
    <cellStyle name="DateLong 2" xfId="71" xr:uid="{00000000-0005-0000-0000-000023000000}"/>
    <cellStyle name="DateLong 3" xfId="20" xr:uid="{00000000-0005-0000-0000-000024000000}"/>
    <cellStyle name="DateShort" xfId="3" xr:uid="{00000000-0005-0000-0000-000025000000}"/>
    <cellStyle name="DateShort 3" xfId="15" xr:uid="{00000000-0005-0000-0000-000026000000}"/>
    <cellStyle name="End of sheet" xfId="79" xr:uid="{00000000-0005-0000-0000-000027000000}"/>
    <cellStyle name="Explanatory Text 2" xfId="37" xr:uid="{00000000-0005-0000-0000-000028000000}"/>
    <cellStyle name="Factor" xfId="4" xr:uid="{00000000-0005-0000-0000-000029000000}"/>
    <cellStyle name="Factor 2" xfId="70" xr:uid="{00000000-0005-0000-0000-00002A000000}"/>
    <cellStyle name="Factor 3" xfId="21" xr:uid="{00000000-0005-0000-0000-00002B000000}"/>
    <cellStyle name="Good 2" xfId="27" xr:uid="{00000000-0005-0000-0000-00002C000000}"/>
    <cellStyle name="Heading 1 2" xfId="23" xr:uid="{00000000-0005-0000-0000-00002D000000}"/>
    <cellStyle name="Heading 1 3" xfId="77" xr:uid="{00000000-0005-0000-0000-00002E000000}"/>
    <cellStyle name="Heading 2 2" xfId="24" xr:uid="{00000000-0005-0000-0000-00002F000000}"/>
    <cellStyle name="Heading 3 2" xfId="25" xr:uid="{00000000-0005-0000-0000-000030000000}"/>
    <cellStyle name="Heading 4 2" xfId="26" xr:uid="{00000000-0005-0000-0000-000031000000}"/>
    <cellStyle name="Hyperlink 2" xfId="73" xr:uid="{00000000-0005-0000-0000-000032000000}"/>
    <cellStyle name="Hyperlink 2 2" xfId="81" xr:uid="{00000000-0005-0000-0000-000033000000}"/>
    <cellStyle name="Hyperlink 3" xfId="63" xr:uid="{00000000-0005-0000-0000-000034000000}"/>
    <cellStyle name="Hyperlink 4" xfId="76" xr:uid="{00000000-0005-0000-0000-000035000000}"/>
    <cellStyle name="Import" xfId="10" xr:uid="{00000000-0005-0000-0000-000036000000}"/>
    <cellStyle name="Input 2" xfId="30" xr:uid="{00000000-0005-0000-0000-000037000000}"/>
    <cellStyle name="Linked Cell 2" xfId="33" xr:uid="{00000000-0005-0000-0000-000038000000}"/>
    <cellStyle name="Neutral 2" xfId="29" xr:uid="{00000000-0005-0000-0000-000039000000}"/>
    <cellStyle name="Normal" xfId="0" builtinId="0" customBuiltin="1"/>
    <cellStyle name="Normal 2" xfId="14" xr:uid="{00000000-0005-0000-0000-00003B000000}"/>
    <cellStyle name="Normal 2 2" xfId="11" xr:uid="{00000000-0005-0000-0000-00003C000000}"/>
    <cellStyle name="Normal 2 3" xfId="17" xr:uid="{00000000-0005-0000-0000-00003D000000}"/>
    <cellStyle name="Normal 2 4" xfId="67" xr:uid="{00000000-0005-0000-0000-00003E000000}"/>
    <cellStyle name="Normal 3" xfId="18" xr:uid="{00000000-0005-0000-0000-00003F000000}"/>
    <cellStyle name="Normal 3 2" xfId="12" xr:uid="{00000000-0005-0000-0000-000040000000}"/>
    <cellStyle name="Normal 3 2 2" xfId="13" xr:uid="{00000000-0005-0000-0000-000041000000}"/>
    <cellStyle name="Normal 4" xfId="19" xr:uid="{00000000-0005-0000-0000-000042000000}"/>
    <cellStyle name="Normal 4 2" xfId="78" xr:uid="{00000000-0005-0000-0000-000043000000}"/>
    <cellStyle name="Normal 4 2 2" xfId="82" xr:uid="{00000000-0005-0000-0000-000044000000}"/>
    <cellStyle name="Normal 5" xfId="75" xr:uid="{00000000-0005-0000-0000-000045000000}"/>
    <cellStyle name="Normal 6" xfId="80" xr:uid="{00000000-0005-0000-0000-000046000000}"/>
    <cellStyle name="Note 2" xfId="36" xr:uid="{00000000-0005-0000-0000-000047000000}"/>
    <cellStyle name="Output 2" xfId="31" xr:uid="{00000000-0005-0000-0000-000048000000}"/>
    <cellStyle name="Percent" xfId="2" builtinId="5" customBuiltin="1"/>
    <cellStyle name="Percent 2" xfId="69" xr:uid="{00000000-0005-0000-0000-00004A000000}"/>
    <cellStyle name="Percent 4" xfId="16" xr:uid="{00000000-0005-0000-0000-00004B000000}"/>
    <cellStyle name="Title 2" xfId="22" xr:uid="{00000000-0005-0000-0000-00004C000000}"/>
    <cellStyle name="Title 3" xfId="74" xr:uid="{00000000-0005-0000-0000-00004D000000}"/>
    <cellStyle name="Total 2" xfId="38" xr:uid="{00000000-0005-0000-0000-00004E000000}"/>
    <cellStyle name="Warning Text 2" xfId="35" xr:uid="{00000000-0005-0000-0000-00004F000000}"/>
    <cellStyle name="Year" xfId="6" xr:uid="{00000000-0005-0000-0000-000050000000}"/>
    <cellStyle name="Year 2" xfId="72" xr:uid="{00000000-0005-0000-0000-000051000000}"/>
    <cellStyle name="Year 3" xfId="64" xr:uid="{00000000-0005-0000-0000-000052000000}"/>
  </cellStyles>
  <dxfs count="26">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theme="7"/>
        </patternFill>
      </fill>
    </dxf>
    <dxf>
      <fill>
        <patternFill>
          <bgColor theme="7"/>
        </patternFill>
      </fill>
    </dxf>
    <dxf>
      <fill>
        <patternFill>
          <bgColor indexed="10"/>
        </patternFill>
      </fill>
    </dxf>
    <dxf>
      <fill>
        <patternFill>
          <bgColor indexed="10"/>
        </patternFill>
      </fill>
    </dxf>
  </dxfs>
  <tableStyles count="0" defaultTableStyle="TableStyleMedium2" defaultPivotStyle="PivotStyleMedium9"/>
  <colors>
    <mruColors>
      <color rgb="FF00FF00"/>
      <color rgb="FF99C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3051377</xdr:colOff>
      <xdr:row>1</xdr:row>
      <xdr:rowOff>130175</xdr:rowOff>
    </xdr:from>
    <xdr:to>
      <xdr:col>8</xdr:col>
      <xdr:colOff>16367</xdr:colOff>
      <xdr:row>7</xdr:row>
      <xdr:rowOff>1854</xdr:rowOff>
    </xdr:to>
    <xdr:pic>
      <xdr:nvPicPr>
        <xdr:cNvPr id="2" name="Picture 1">
          <a:extLst>
            <a:ext uri="{FF2B5EF4-FFF2-40B4-BE49-F238E27FC236}">
              <a16:creationId xmlns:a16="http://schemas.microsoft.com/office/drawing/2014/main" id="{16533D62-3047-4229-90BD-E51C0668B2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3952" y="520700"/>
          <a:ext cx="3213390" cy="1138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Modelling\Model%20runs\FD\Model%20Run%208%20Publishable%20Models\Financial\UUW\Financial%20model_UUW_F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PR19ReconciliationRulebook/Shared%20Documents/General/2020%20Excel%20model%20template%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ocumentation &gt;&gt;"/>
      <sheetName val="Adjustments workings sheet"/>
      <sheetName val="Map &amp; Key"/>
      <sheetName val="User guide"/>
      <sheetName val="Rulebook Contents"/>
      <sheetName val="Rulebook"/>
      <sheetName val="Inputs &amp; Assumptions &gt;&gt;"/>
      <sheetName val="F_Inputs_FM"/>
      <sheetName val="InpOverride"/>
      <sheetName val="Sensi"/>
      <sheetName val="InpActive"/>
      <sheetName val="Outputs &gt;&gt;"/>
      <sheetName val="Dashboard"/>
      <sheetName val="Exec Summary"/>
      <sheetName val="RCV balance Summary"/>
      <sheetName val="F_Outputs_Original"/>
      <sheetName val="F_OutputsMaster"/>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Bill Module"/>
      <sheetName val="Summary_Calc"/>
      <sheetName val="Graph data"/>
      <sheetName val="Model Control &gt;&gt;"/>
      <sheetName val="Track"/>
      <sheetName val="Check (5 Year)"/>
      <sheetName val="Check (All Ye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Internal)"/>
      <sheetName val="QA Log (Internal)"/>
      <sheetName val="Adjustments log"/>
      <sheetName val="Model formatting"/>
      <sheetName val="User guide"/>
      <sheetName val="ToC"/>
      <sheetName val="F_Inputs"/>
      <sheetName val="Inputs"/>
      <sheetName val="Time"/>
      <sheetName val="F_Outputs"/>
      <sheetName val="Check"/>
      <sheetName val="Track"/>
      <sheetName val="Component sheet"/>
      <sheetName val="Example of FAST standard"/>
      <sheetName val="Example header shee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watPandO@ofwat.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69"/>
  <sheetViews>
    <sheetView zoomScaleNormal="100" workbookViewId="0"/>
  </sheetViews>
  <sheetFormatPr defaultColWidth="0" defaultRowHeight="13.5" customHeight="1" zeroHeight="1" x14ac:dyDescent="0.3"/>
  <cols>
    <col min="1" max="1" width="9.54296875" style="222" customWidth="1"/>
    <col min="2" max="2" width="29.453125" style="222" customWidth="1"/>
    <col min="3" max="3" width="18.7265625" style="222" customWidth="1"/>
    <col min="4" max="4" width="25" style="222" customWidth="1"/>
    <col min="5" max="5" width="68.1796875" style="222" customWidth="1"/>
    <col min="6" max="6" width="11.1796875" style="222" bestFit="1" customWidth="1"/>
    <col min="7" max="7" width="9.54296875" style="222" customWidth="1"/>
    <col min="8" max="8" width="4.81640625" style="222" customWidth="1"/>
    <col min="9" max="9" width="25.1796875" style="222" customWidth="1"/>
    <col min="10" max="13" width="0" style="222" hidden="1" customWidth="1"/>
    <col min="14" max="16384" width="9.54296875" style="222" hidden="1"/>
  </cols>
  <sheetData>
    <row r="1" spans="1:9" s="220" customFormat="1" ht="28" thickBot="1" x14ac:dyDescent="0.35">
      <c r="A1" s="218" t="str">
        <f ca="1" xml:space="preserve"> RIGHT(CELL("filename", $A$1), LEN(CELL("filename", $A$1)) - SEARCH("]", CELL("filename", $A$1)))</f>
        <v xml:space="preserve">Cover </v>
      </c>
      <c r="B1" s="218"/>
      <c r="C1" s="219"/>
      <c r="D1" s="218"/>
      <c r="E1" s="218"/>
      <c r="F1" s="218"/>
      <c r="G1" s="218"/>
      <c r="H1" s="219"/>
      <c r="I1" s="219"/>
    </row>
    <row r="2" spans="1:9" ht="16.5" thickTop="1" x14ac:dyDescent="0.3">
      <c r="A2" s="221"/>
      <c r="B2" s="221"/>
      <c r="C2" s="221"/>
      <c r="D2" s="221"/>
      <c r="E2" s="221"/>
      <c r="F2" s="221"/>
      <c r="G2" s="221"/>
      <c r="H2" s="221"/>
      <c r="I2" s="221"/>
    </row>
    <row r="3" spans="1:9" ht="16" x14ac:dyDescent="0.3">
      <c r="A3" s="221"/>
      <c r="B3" s="223" t="s">
        <v>0</v>
      </c>
      <c r="C3" s="223" t="s">
        <v>1</v>
      </c>
      <c r="D3" s="221"/>
      <c r="E3" s="221"/>
      <c r="F3" s="221"/>
      <c r="G3" s="221"/>
      <c r="H3" s="221"/>
      <c r="I3" s="221"/>
    </row>
    <row r="4" spans="1:9" ht="16" x14ac:dyDescent="0.3">
      <c r="A4" s="221"/>
      <c r="B4" s="223" t="s">
        <v>2</v>
      </c>
      <c r="C4" s="224">
        <v>2</v>
      </c>
      <c r="D4" s="221"/>
      <c r="E4" s="221"/>
      <c r="F4" s="221"/>
      <c r="G4" s="221"/>
      <c r="H4" s="221"/>
      <c r="I4" s="221"/>
    </row>
    <row r="5" spans="1:9" ht="16" x14ac:dyDescent="0.3">
      <c r="A5" s="221"/>
      <c r="B5" s="223" t="s">
        <v>3</v>
      </c>
      <c r="C5" s="223" t="s">
        <v>4</v>
      </c>
      <c r="D5" s="221"/>
      <c r="E5" s="221"/>
      <c r="F5" s="221"/>
      <c r="G5" s="221"/>
      <c r="H5" s="221"/>
      <c r="I5" s="221"/>
    </row>
    <row r="6" spans="1:9" ht="16" x14ac:dyDescent="0.3">
      <c r="A6" s="221"/>
      <c r="B6" s="223" t="s">
        <v>5</v>
      </c>
      <c r="C6" s="257">
        <v>44167</v>
      </c>
      <c r="D6" s="221"/>
      <c r="E6" s="221"/>
      <c r="F6" s="221"/>
      <c r="G6" s="221"/>
      <c r="H6" s="221"/>
      <c r="I6" s="221"/>
    </row>
    <row r="7" spans="1:9" ht="16" x14ac:dyDescent="0.3">
      <c r="A7" s="221"/>
      <c r="B7" s="223" t="s">
        <v>6</v>
      </c>
      <c r="C7" s="223" t="s">
        <v>7</v>
      </c>
      <c r="D7" s="221"/>
      <c r="E7" s="221"/>
      <c r="F7" s="221"/>
      <c r="G7" s="221"/>
      <c r="H7" s="221"/>
      <c r="I7" s="221"/>
    </row>
    <row r="8" spans="1:9" ht="16" x14ac:dyDescent="0.3">
      <c r="A8" s="221"/>
      <c r="B8" s="223" t="s">
        <v>8</v>
      </c>
      <c r="C8" s="223" t="s">
        <v>9</v>
      </c>
      <c r="D8" s="221"/>
      <c r="E8" s="221"/>
      <c r="F8" s="221"/>
      <c r="G8" s="221"/>
      <c r="H8" s="221"/>
      <c r="I8" s="221"/>
    </row>
    <row r="9" spans="1:9" ht="16" x14ac:dyDescent="0.3">
      <c r="A9" s="221"/>
      <c r="B9" s="221"/>
      <c r="C9" s="221"/>
      <c r="D9" s="221"/>
      <c r="E9" s="221"/>
      <c r="F9" s="221"/>
      <c r="G9" s="221"/>
      <c r="H9" s="221"/>
      <c r="I9" s="221"/>
    </row>
    <row r="10" spans="1:9" ht="14.5" x14ac:dyDescent="0.3">
      <c r="A10" s="225"/>
      <c r="B10" s="225"/>
      <c r="C10" s="226"/>
      <c r="D10" s="225"/>
      <c r="E10" s="225"/>
      <c r="F10" s="225"/>
      <c r="G10" s="225"/>
      <c r="H10" s="225"/>
      <c r="I10" s="225"/>
    </row>
    <row r="11" spans="1:9" ht="14" x14ac:dyDescent="0.3">
      <c r="A11" s="225"/>
      <c r="B11" s="225" t="s">
        <v>10</v>
      </c>
      <c r="C11" s="225" t="s">
        <v>11</v>
      </c>
      <c r="D11" s="225"/>
      <c r="E11" s="225"/>
      <c r="F11" s="225"/>
      <c r="G11" s="225"/>
      <c r="H11" s="225"/>
      <c r="I11" s="225"/>
    </row>
    <row r="12" spans="1:9" ht="14" x14ac:dyDescent="0.3">
      <c r="A12" s="225"/>
      <c r="B12" s="225"/>
      <c r="C12" s="225"/>
      <c r="D12" s="225"/>
      <c r="E12" s="225"/>
      <c r="F12" s="225"/>
      <c r="G12" s="225"/>
      <c r="H12" s="225"/>
      <c r="I12" s="225"/>
    </row>
    <row r="13" spans="1:9" ht="14" x14ac:dyDescent="0.3">
      <c r="A13" s="225"/>
      <c r="B13" s="225"/>
      <c r="C13" s="225"/>
      <c r="D13" s="225"/>
      <c r="E13" s="225"/>
      <c r="F13" s="225"/>
      <c r="G13" s="225"/>
      <c r="H13" s="225"/>
      <c r="I13" s="225"/>
    </row>
    <row r="14" spans="1:9" ht="14" x14ac:dyDescent="0.3">
      <c r="A14" s="225"/>
      <c r="B14" s="225"/>
      <c r="C14" s="225"/>
      <c r="D14" s="225"/>
      <c r="E14" s="225"/>
      <c r="F14" s="225"/>
      <c r="G14" s="225"/>
      <c r="H14" s="225"/>
      <c r="I14" s="225"/>
    </row>
    <row r="15" spans="1:9" ht="14" x14ac:dyDescent="0.3">
      <c r="A15" s="225"/>
      <c r="B15" s="225"/>
      <c r="C15" s="225"/>
      <c r="D15" s="225"/>
      <c r="E15" s="225"/>
      <c r="F15" s="225"/>
      <c r="G15" s="225"/>
      <c r="H15" s="225"/>
      <c r="I15" s="225"/>
    </row>
    <row r="16" spans="1:9" ht="14" x14ac:dyDescent="0.3">
      <c r="A16" s="225"/>
      <c r="B16" s="225"/>
      <c r="C16" s="225"/>
      <c r="D16" s="225"/>
      <c r="E16" s="225"/>
      <c r="F16" s="225"/>
      <c r="G16" s="225"/>
      <c r="H16" s="225"/>
      <c r="I16" s="225"/>
    </row>
    <row r="17" spans="1:9" ht="14" x14ac:dyDescent="0.3">
      <c r="A17" s="225"/>
      <c r="B17" s="225" t="s">
        <v>12</v>
      </c>
      <c r="C17" s="225" t="s">
        <v>13</v>
      </c>
      <c r="D17" s="225"/>
      <c r="E17" s="225"/>
      <c r="F17" s="225"/>
      <c r="G17" s="225"/>
      <c r="H17" s="225"/>
      <c r="I17" s="225"/>
    </row>
    <row r="18" spans="1:9" ht="14" x14ac:dyDescent="0.3">
      <c r="A18" s="225"/>
      <c r="B18" s="225"/>
      <c r="C18" s="225"/>
      <c r="D18" s="225"/>
      <c r="E18" s="225"/>
      <c r="F18" s="225"/>
      <c r="G18" s="225"/>
      <c r="H18" s="225"/>
      <c r="I18" s="225"/>
    </row>
    <row r="19" spans="1:9" ht="16" x14ac:dyDescent="0.3">
      <c r="A19" s="225"/>
      <c r="B19" s="225" t="s">
        <v>14</v>
      </c>
      <c r="C19" s="225" t="s">
        <v>13</v>
      </c>
      <c r="D19" s="227"/>
      <c r="E19" s="227"/>
      <c r="F19" s="227"/>
      <c r="G19" s="225"/>
      <c r="H19" s="225"/>
      <c r="I19" s="225"/>
    </row>
    <row r="20" spans="1:9" ht="16" x14ac:dyDescent="0.3">
      <c r="A20" s="225"/>
      <c r="B20" s="225"/>
      <c r="C20" s="227"/>
      <c r="D20" s="227"/>
      <c r="E20" s="227"/>
      <c r="F20" s="227"/>
      <c r="G20" s="225"/>
      <c r="H20" s="225"/>
      <c r="I20" s="225"/>
    </row>
    <row r="21" spans="1:9" ht="14" x14ac:dyDescent="0.3">
      <c r="A21" s="225"/>
      <c r="B21" s="225"/>
      <c r="C21" s="228" t="s">
        <v>15</v>
      </c>
      <c r="D21" s="229"/>
      <c r="E21" s="230" t="s">
        <v>16</v>
      </c>
      <c r="F21" s="231" t="s">
        <v>17</v>
      </c>
      <c r="G21" s="225"/>
      <c r="H21" s="225"/>
      <c r="I21" s="225"/>
    </row>
    <row r="22" spans="1:9" ht="37.5" x14ac:dyDescent="0.3">
      <c r="A22" s="225"/>
      <c r="B22" s="225"/>
      <c r="C22" s="259" t="s">
        <v>18</v>
      </c>
      <c r="D22" s="260"/>
      <c r="E22" s="232" t="s">
        <v>19</v>
      </c>
      <c r="F22" s="233" t="s">
        <v>20</v>
      </c>
      <c r="G22" s="225"/>
      <c r="H22" s="225"/>
      <c r="I22" s="225"/>
    </row>
    <row r="23" spans="1:9" ht="14" x14ac:dyDescent="0.3">
      <c r="A23" s="225"/>
      <c r="B23" s="225"/>
      <c r="C23" s="225"/>
      <c r="D23" s="225"/>
      <c r="E23" s="225"/>
      <c r="F23" s="225"/>
      <c r="G23" s="225"/>
      <c r="H23" s="225"/>
      <c r="I23" s="225"/>
    </row>
    <row r="24" spans="1:9" ht="14" x14ac:dyDescent="0.3">
      <c r="A24" s="225"/>
      <c r="B24" s="225"/>
      <c r="C24" s="225"/>
      <c r="D24" s="225"/>
      <c r="E24" s="225"/>
      <c r="F24" s="225"/>
      <c r="G24" s="225"/>
      <c r="H24" s="225"/>
      <c r="I24" s="225"/>
    </row>
    <row r="25" spans="1:9" ht="16" x14ac:dyDescent="0.3">
      <c r="B25" s="225" t="s">
        <v>21</v>
      </c>
      <c r="C25" s="234" t="s">
        <v>22</v>
      </c>
      <c r="D25" s="227"/>
      <c r="E25" s="227"/>
      <c r="F25" s="227"/>
    </row>
    <row r="26" spans="1:9" ht="16" x14ac:dyDescent="0.3">
      <c r="B26" s="235"/>
      <c r="C26" s="227"/>
      <c r="D26" s="227"/>
      <c r="E26" s="227"/>
      <c r="F26" s="227"/>
    </row>
    <row r="27" spans="1:9" ht="16" x14ac:dyDescent="0.3">
      <c r="B27" s="235"/>
      <c r="C27" s="228" t="s">
        <v>23</v>
      </c>
      <c r="D27" s="230" t="s">
        <v>24</v>
      </c>
      <c r="E27" s="230" t="s">
        <v>25</v>
      </c>
      <c r="F27" s="231" t="s">
        <v>26</v>
      </c>
    </row>
    <row r="28" spans="1:9" ht="16" x14ac:dyDescent="0.3">
      <c r="B28" s="235"/>
      <c r="C28" s="261" t="s">
        <v>27</v>
      </c>
      <c r="D28" s="261" t="s">
        <v>28</v>
      </c>
      <c r="E28" s="261" t="s">
        <v>29</v>
      </c>
      <c r="F28" s="236"/>
    </row>
    <row r="29" spans="1:9" ht="16" x14ac:dyDescent="0.3">
      <c r="B29" s="235"/>
      <c r="C29" s="262"/>
      <c r="D29" s="262"/>
      <c r="E29" s="262"/>
      <c r="F29" s="237"/>
    </row>
    <row r="30" spans="1:9" ht="16" x14ac:dyDescent="0.3">
      <c r="B30" s="235"/>
      <c r="C30" s="262"/>
      <c r="D30" s="262"/>
      <c r="E30" s="262"/>
      <c r="F30" s="237"/>
    </row>
    <row r="31" spans="1:9" ht="16" x14ac:dyDescent="0.3">
      <c r="B31" s="235"/>
      <c r="C31" s="263"/>
      <c r="D31" s="263"/>
      <c r="E31" s="263"/>
      <c r="F31" s="238"/>
    </row>
    <row r="32" spans="1:9" ht="14" x14ac:dyDescent="0.3"/>
    <row r="33" spans="1:9" ht="14" x14ac:dyDescent="0.3"/>
    <row r="34" spans="1:9" ht="14" x14ac:dyDescent="0.3">
      <c r="B34" s="225" t="s">
        <v>30</v>
      </c>
      <c r="C34" s="239">
        <v>0</v>
      </c>
    </row>
    <row r="35" spans="1:9" ht="14" x14ac:dyDescent="0.3">
      <c r="B35" s="225" t="s">
        <v>31</v>
      </c>
      <c r="C35" s="240">
        <v>0</v>
      </c>
    </row>
    <row r="36" spans="1:9" ht="14" x14ac:dyDescent="0.3"/>
    <row r="37" spans="1:9" ht="14" x14ac:dyDescent="0.3"/>
    <row r="38" spans="1:9" ht="14" x14ac:dyDescent="0.3">
      <c r="A38" s="241" t="s">
        <v>32</v>
      </c>
      <c r="B38" s="241"/>
      <c r="C38" s="241"/>
      <c r="D38" s="242"/>
      <c r="E38" s="243"/>
      <c r="F38" s="243"/>
      <c r="G38" s="243"/>
      <c r="H38" s="243"/>
      <c r="I38" s="243"/>
    </row>
    <row r="39" spans="1:9" ht="14" x14ac:dyDescent="0.3"/>
    <row r="40" spans="1:9" ht="14" x14ac:dyDescent="0.3"/>
    <row r="41" spans="1:9" ht="14" x14ac:dyDescent="0.3"/>
    <row r="42" spans="1:9" ht="14" hidden="1" x14ac:dyDescent="0.3"/>
    <row r="43" spans="1:9" ht="14" hidden="1" x14ac:dyDescent="0.3"/>
    <row r="44" spans="1:9" ht="14" hidden="1" x14ac:dyDescent="0.3"/>
    <row r="45" spans="1:9" ht="14" hidden="1" x14ac:dyDescent="0.3"/>
    <row r="46" spans="1:9" ht="14" hidden="1" x14ac:dyDescent="0.3"/>
    <row r="47" spans="1:9" ht="14" hidden="1" x14ac:dyDescent="0.3"/>
    <row r="48" spans="1:9" ht="14" hidden="1" x14ac:dyDescent="0.3"/>
    <row r="49" ht="14" hidden="1" x14ac:dyDescent="0.3"/>
    <row r="50" ht="14" hidden="1" x14ac:dyDescent="0.3"/>
    <row r="51" ht="14" hidden="1" x14ac:dyDescent="0.3"/>
    <row r="52" ht="14" hidden="1" x14ac:dyDescent="0.3"/>
    <row r="53" ht="14" hidden="1" x14ac:dyDescent="0.3"/>
    <row r="54" ht="14" hidden="1" x14ac:dyDescent="0.3"/>
    <row r="55" ht="14" hidden="1" x14ac:dyDescent="0.3"/>
    <row r="56" ht="14" hidden="1" x14ac:dyDescent="0.3"/>
    <row r="57" ht="14" hidden="1" x14ac:dyDescent="0.3"/>
    <row r="58" ht="14" hidden="1" x14ac:dyDescent="0.3"/>
    <row r="59" ht="14" hidden="1" x14ac:dyDescent="0.3"/>
    <row r="60" ht="14" hidden="1" x14ac:dyDescent="0.3"/>
    <row r="61" ht="14" hidden="1" x14ac:dyDescent="0.3"/>
    <row r="62" ht="14" hidden="1" x14ac:dyDescent="0.3"/>
    <row r="63" ht="14" hidden="1" x14ac:dyDescent="0.3"/>
    <row r="64" ht="14" hidden="1" x14ac:dyDescent="0.3"/>
    <row r="65" ht="14" hidden="1" x14ac:dyDescent="0.3"/>
    <row r="66" ht="14" hidden="1" x14ac:dyDescent="0.3"/>
    <row r="67" ht="13.5" customHeight="1" x14ac:dyDescent="0.3"/>
    <row r="68" ht="13.5" customHeight="1" x14ac:dyDescent="0.3"/>
    <row r="69" ht="13.5" customHeight="1" x14ac:dyDescent="0.3"/>
  </sheetData>
  <mergeCells count="4">
    <mergeCell ref="C22:D22"/>
    <mergeCell ref="C28:C31"/>
    <mergeCell ref="D28:D31"/>
    <mergeCell ref="E28:E31"/>
  </mergeCells>
  <conditionalFormatting sqref="C34">
    <cfRule type="cellIs" dxfId="25" priority="3" stopIfTrue="1" operator="notEqual">
      <formula>0</formula>
    </cfRule>
    <cfRule type="cellIs" dxfId="24" priority="4" stopIfTrue="1" operator="equal">
      <formula>""</formula>
    </cfRule>
  </conditionalFormatting>
  <conditionalFormatting sqref="C35">
    <cfRule type="cellIs" dxfId="23" priority="1" stopIfTrue="1" operator="notEqual">
      <formula>0</formula>
    </cfRule>
    <cfRule type="cellIs" dxfId="22" priority="2" stopIfTrue="1" operator="equal">
      <formula>""</formula>
    </cfRule>
  </conditionalFormatting>
  <dataValidations count="1">
    <dataValidation type="list" allowBlank="1" showInputMessage="1" showErrorMessage="1" sqref="C28:C31" xr:uid="{00000000-0002-0000-0000-000000000000}">
      <formula1>"Formula Update,New Functionality,Logic Update,New Validation"</formula1>
    </dataValidation>
  </dataValidations>
  <hyperlinks>
    <hyperlink ref="C8" r:id="rId1" xr:uid="{00000000-0004-0000-0000-000000000000}"/>
  </hyperlinks>
  <pageMargins left="0.70866141732283472" right="0.70866141732283472" top="0.74803149606299213" bottom="0.74803149606299213" header="0.31496062992125984" footer="0.31496062992125984"/>
  <pageSetup paperSize="9" scale="50" orientation="portrait" r:id="rId2"/>
  <headerFooter>
    <oddHeader>&amp;LPage &amp;P of &amp;N&amp;CSheet: &amp;A&amp;ROFFICIAL SENSITIVE</oddHeader>
    <oddFooter>&amp;L&amp;F printed on &amp;D at &amp;T&amp;ROFWAT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I63"/>
  <sheetViews>
    <sheetView showGridLines="0" zoomScale="90" zoomScaleNormal="90" workbookViewId="0">
      <selection activeCell="E26" sqref="E26"/>
    </sheetView>
  </sheetViews>
  <sheetFormatPr defaultColWidth="0" defaultRowHeight="14.5" zeroHeight="1" x14ac:dyDescent="0.35"/>
  <cols>
    <col min="1" max="4" width="1.1796875" customWidth="1"/>
    <col min="5" max="5" width="38.1796875" bestFit="1" customWidth="1"/>
    <col min="6" max="6" width="3" customWidth="1"/>
    <col min="7" max="7" width="45.54296875" bestFit="1" customWidth="1"/>
    <col min="8" max="8" width="11.1796875" customWidth="1"/>
    <col min="9" max="9" width="1.453125" customWidth="1"/>
    <col min="10" max="16384" width="8.81640625" hidden="1"/>
  </cols>
  <sheetData>
    <row r="1" spans="1:9" ht="25" x14ac:dyDescent="0.35">
      <c r="A1" s="62" t="str">
        <f ca="1" xml:space="preserve"> RIGHT(CELL("filename", $A$1), LEN(CELL("filename", $A$1)) - SEARCH("]", CELL("filename", $A$1)))</f>
        <v>Model formatting</v>
      </c>
      <c r="B1" s="71"/>
      <c r="C1" s="71"/>
      <c r="D1" s="71"/>
      <c r="E1" s="71"/>
      <c r="F1" s="71"/>
      <c r="G1" s="71"/>
      <c r="H1" s="71"/>
      <c r="I1" s="71"/>
    </row>
    <row r="2" spans="1:9" x14ac:dyDescent="0.35"/>
    <row r="3" spans="1:9" x14ac:dyDescent="0.35"/>
    <row r="4" spans="1:9" x14ac:dyDescent="0.35">
      <c r="A4" s="72" t="s">
        <v>33</v>
      </c>
      <c r="B4" s="72"/>
      <c r="C4" s="73"/>
      <c r="D4" s="74"/>
      <c r="E4" s="72"/>
      <c r="F4" s="72"/>
      <c r="G4" s="72"/>
      <c r="H4" s="72"/>
      <c r="I4" s="72"/>
    </row>
    <row r="5" spans="1:9" x14ac:dyDescent="0.35">
      <c r="A5" s="75"/>
      <c r="B5" s="75"/>
      <c r="C5" s="76"/>
      <c r="D5" s="77"/>
      <c r="E5" s="18"/>
      <c r="F5" s="18"/>
      <c r="G5" s="18"/>
      <c r="H5" s="18"/>
      <c r="I5" s="18"/>
    </row>
    <row r="6" spans="1:9" x14ac:dyDescent="0.35">
      <c r="A6" s="75"/>
      <c r="B6" s="75"/>
      <c r="C6" s="76"/>
      <c r="D6" s="77"/>
      <c r="E6" s="78" t="s">
        <v>34</v>
      </c>
      <c r="F6" s="79"/>
      <c r="G6" s="79" t="s">
        <v>35</v>
      </c>
      <c r="H6" s="18"/>
      <c r="I6" s="18"/>
    </row>
    <row r="7" spans="1:9" x14ac:dyDescent="0.35">
      <c r="A7" s="75"/>
      <c r="B7" s="75"/>
      <c r="C7" s="76"/>
      <c r="D7" s="77"/>
      <c r="E7" s="80"/>
      <c r="F7" s="79"/>
      <c r="G7" s="79"/>
      <c r="H7" s="18"/>
      <c r="I7" s="18"/>
    </row>
    <row r="8" spans="1:9" x14ac:dyDescent="0.35">
      <c r="A8" s="75"/>
      <c r="B8" s="75"/>
      <c r="C8" s="76"/>
      <c r="D8" s="77"/>
      <c r="E8" s="81" t="s">
        <v>36</v>
      </c>
      <c r="F8" s="79"/>
      <c r="G8" s="79" t="s">
        <v>37</v>
      </c>
      <c r="H8" s="18"/>
      <c r="I8" s="18"/>
    </row>
    <row r="9" spans="1:9" x14ac:dyDescent="0.35">
      <c r="A9" s="75"/>
      <c r="B9" s="75"/>
      <c r="C9" s="76"/>
      <c r="D9" s="77"/>
      <c r="E9" s="80"/>
      <c r="F9" s="79"/>
      <c r="G9" s="79"/>
      <c r="H9" s="18"/>
      <c r="I9" s="18"/>
    </row>
    <row r="10" spans="1:9" x14ac:dyDescent="0.35">
      <c r="A10" s="75"/>
      <c r="B10" s="75"/>
      <c r="C10" s="76"/>
      <c r="D10" s="77"/>
      <c r="E10" s="130" t="s">
        <v>38</v>
      </c>
      <c r="F10" s="79"/>
      <c r="G10" s="79" t="s">
        <v>39</v>
      </c>
      <c r="H10" s="18"/>
      <c r="I10" s="18"/>
    </row>
    <row r="11" spans="1:9" x14ac:dyDescent="0.35">
      <c r="A11" s="75"/>
      <c r="B11" s="75"/>
      <c r="C11" s="76"/>
      <c r="D11" s="77"/>
      <c r="E11" s="80"/>
      <c r="F11" s="79"/>
      <c r="G11" s="79"/>
      <c r="H11" s="18"/>
      <c r="I11" s="18"/>
    </row>
    <row r="12" spans="1:9" x14ac:dyDescent="0.35">
      <c r="A12" s="75"/>
      <c r="B12" s="75"/>
      <c r="C12" s="76"/>
      <c r="D12" s="77"/>
      <c r="E12" s="82" t="s">
        <v>40</v>
      </c>
      <c r="F12" s="79"/>
      <c r="G12" s="79" t="s">
        <v>41</v>
      </c>
      <c r="H12" s="18"/>
      <c r="I12" s="18"/>
    </row>
    <row r="13" spans="1:9" x14ac:dyDescent="0.35">
      <c r="A13" s="75"/>
      <c r="B13" s="75"/>
      <c r="C13" s="76"/>
      <c r="D13" s="77"/>
      <c r="E13" s="80"/>
      <c r="F13" s="79"/>
      <c r="G13" s="79"/>
      <c r="H13" s="18"/>
      <c r="I13" s="18"/>
    </row>
    <row r="14" spans="1:9" x14ac:dyDescent="0.35">
      <c r="A14" s="75"/>
      <c r="B14" s="75"/>
      <c r="C14" s="76"/>
      <c r="D14" s="77"/>
      <c r="E14" s="83" t="s">
        <v>42</v>
      </c>
      <c r="F14" s="79"/>
      <c r="G14" s="79" t="s">
        <v>43</v>
      </c>
      <c r="H14" s="79"/>
      <c r="I14" s="79"/>
    </row>
    <row r="15" spans="1:9" x14ac:dyDescent="0.35">
      <c r="A15" s="75"/>
      <c r="B15" s="75"/>
      <c r="C15" s="76"/>
      <c r="D15" s="77"/>
      <c r="E15" s="79"/>
      <c r="F15" s="79"/>
      <c r="G15" s="79"/>
      <c r="H15" s="79"/>
      <c r="I15" s="79"/>
    </row>
    <row r="16" spans="1:9" x14ac:dyDescent="0.35">
      <c r="A16" s="75"/>
      <c r="B16" s="75"/>
      <c r="C16" s="76"/>
      <c r="D16" s="77"/>
      <c r="E16" s="79"/>
      <c r="F16" s="79"/>
      <c r="G16" s="79"/>
      <c r="H16" s="79"/>
      <c r="I16" s="79"/>
    </row>
    <row r="17" spans="1:9" x14ac:dyDescent="0.35">
      <c r="A17" s="72" t="s">
        <v>44</v>
      </c>
      <c r="B17" s="72"/>
      <c r="C17" s="73"/>
      <c r="D17" s="74"/>
      <c r="E17" s="72"/>
      <c r="F17" s="72"/>
      <c r="G17" s="72"/>
      <c r="H17" s="72"/>
      <c r="I17" s="72"/>
    </row>
    <row r="18" spans="1:9" x14ac:dyDescent="0.35">
      <c r="A18" s="84"/>
      <c r="B18" s="84"/>
      <c r="C18" s="85"/>
      <c r="D18" s="86"/>
      <c r="E18" s="18"/>
      <c r="F18" s="18"/>
      <c r="G18" s="18"/>
      <c r="H18" s="18"/>
      <c r="I18" s="18"/>
    </row>
    <row r="19" spans="1:9" x14ac:dyDescent="0.35">
      <c r="A19" s="84"/>
      <c r="B19" s="84" t="s">
        <v>45</v>
      </c>
      <c r="C19" s="85"/>
      <c r="D19" s="86"/>
      <c r="E19" s="18"/>
      <c r="F19" s="18"/>
      <c r="G19" s="18"/>
      <c r="H19" s="18"/>
      <c r="I19" s="18"/>
    </row>
    <row r="20" spans="1:9" x14ac:dyDescent="0.35">
      <c r="A20" s="84"/>
      <c r="B20" s="84"/>
      <c r="C20" s="85"/>
      <c r="D20" s="86"/>
      <c r="E20" s="87" t="s">
        <v>46</v>
      </c>
      <c r="F20" s="79"/>
      <c r="G20" s="19" t="s">
        <v>47</v>
      </c>
      <c r="H20" s="18"/>
      <c r="I20" s="18"/>
    </row>
    <row r="21" spans="1:9" x14ac:dyDescent="0.35">
      <c r="A21" s="84"/>
      <c r="B21" s="84"/>
      <c r="C21" s="85"/>
      <c r="D21" s="86"/>
      <c r="E21" s="19"/>
      <c r="F21" s="79"/>
      <c r="G21" s="79"/>
      <c r="H21" s="18"/>
      <c r="I21" s="18"/>
    </row>
    <row r="22" spans="1:9" x14ac:dyDescent="0.35">
      <c r="A22" s="84"/>
      <c r="B22" s="84"/>
      <c r="C22" s="85"/>
      <c r="D22" s="86"/>
      <c r="E22" s="88" t="s">
        <v>48</v>
      </c>
      <c r="F22" s="79"/>
      <c r="G22" s="19" t="s">
        <v>49</v>
      </c>
      <c r="H22" s="18"/>
      <c r="I22" s="18"/>
    </row>
    <row r="23" spans="1:9" x14ac:dyDescent="0.35">
      <c r="A23" s="84"/>
      <c r="B23" s="84"/>
      <c r="C23" s="85"/>
      <c r="D23" s="86"/>
      <c r="E23" s="19"/>
      <c r="F23" s="79"/>
      <c r="G23" s="19"/>
      <c r="H23" s="18"/>
      <c r="I23" s="18"/>
    </row>
    <row r="24" spans="1:9" x14ac:dyDescent="0.35">
      <c r="A24" s="84"/>
      <c r="B24" s="84"/>
      <c r="C24" s="85"/>
      <c r="D24" s="86"/>
      <c r="E24" s="19" t="s">
        <v>50</v>
      </c>
      <c r="F24" s="79"/>
      <c r="G24" s="18" t="s">
        <v>51</v>
      </c>
      <c r="H24" s="18"/>
      <c r="I24" s="18"/>
    </row>
    <row r="25" spans="1:9" x14ac:dyDescent="0.35">
      <c r="A25" s="84"/>
      <c r="B25" s="84"/>
      <c r="C25" s="85"/>
      <c r="D25" s="86"/>
      <c r="E25" s="19"/>
      <c r="F25" s="79"/>
      <c r="G25" s="18"/>
      <c r="H25" s="18"/>
      <c r="I25" s="18"/>
    </row>
    <row r="26" spans="1:9" x14ac:dyDescent="0.35">
      <c r="A26" s="84"/>
      <c r="B26" s="84"/>
      <c r="C26" s="85"/>
      <c r="D26" s="86"/>
      <c r="E26" s="120" t="s">
        <v>52</v>
      </c>
      <c r="F26" s="79"/>
      <c r="G26" s="18" t="s">
        <v>53</v>
      </c>
      <c r="H26" s="18"/>
      <c r="I26" s="18"/>
    </row>
    <row r="27" spans="1:9" x14ac:dyDescent="0.35">
      <c r="A27" s="84"/>
      <c r="B27" s="84"/>
      <c r="C27" s="85"/>
      <c r="D27" s="86"/>
      <c r="E27" s="19"/>
      <c r="F27" s="79"/>
      <c r="G27" s="18"/>
      <c r="H27" s="18"/>
      <c r="I27" s="18"/>
    </row>
    <row r="28" spans="1:9" x14ac:dyDescent="0.35">
      <c r="A28" s="84"/>
      <c r="B28" s="84" t="s">
        <v>54</v>
      </c>
      <c r="C28" s="85"/>
      <c r="D28" s="86"/>
      <c r="E28" s="19"/>
      <c r="F28" s="79"/>
      <c r="G28" s="19"/>
      <c r="H28" s="18"/>
      <c r="I28" s="18"/>
    </row>
    <row r="29" spans="1:9" x14ac:dyDescent="0.35">
      <c r="A29" s="84"/>
      <c r="B29" s="84"/>
      <c r="C29" s="85"/>
      <c r="D29" s="86"/>
      <c r="E29" s="89" t="s">
        <v>55</v>
      </c>
      <c r="F29" s="79"/>
      <c r="G29" s="19" t="s">
        <v>56</v>
      </c>
      <c r="H29" s="18"/>
      <c r="I29" s="18"/>
    </row>
    <row r="30" spans="1:9" x14ac:dyDescent="0.35">
      <c r="A30" s="84"/>
      <c r="B30" s="84"/>
      <c r="C30" s="85"/>
      <c r="D30" s="86"/>
      <c r="E30" s="19"/>
      <c r="F30" s="79"/>
      <c r="G30" s="19"/>
      <c r="H30" s="18"/>
      <c r="I30" s="18"/>
    </row>
    <row r="31" spans="1:9" x14ac:dyDescent="0.35">
      <c r="A31" s="84"/>
      <c r="B31" s="84"/>
      <c r="C31" s="85"/>
      <c r="D31" s="86"/>
      <c r="E31" s="90" t="s">
        <v>57</v>
      </c>
      <c r="F31" s="79"/>
      <c r="G31" s="19" t="s">
        <v>58</v>
      </c>
      <c r="H31" s="18"/>
      <c r="I31" s="18"/>
    </row>
    <row r="32" spans="1:9" x14ac:dyDescent="0.35">
      <c r="A32" s="84"/>
      <c r="B32" s="84"/>
      <c r="C32" s="85"/>
      <c r="D32" s="86"/>
      <c r="E32" s="19"/>
      <c r="F32" s="79"/>
      <c r="G32" s="18"/>
      <c r="H32" s="18"/>
      <c r="I32" s="18"/>
    </row>
    <row r="33" spans="1:9" x14ac:dyDescent="0.35">
      <c r="A33" s="84"/>
      <c r="B33" s="84"/>
      <c r="C33" s="85"/>
      <c r="D33" s="86"/>
      <c r="E33" s="91" t="s">
        <v>59</v>
      </c>
      <c r="F33" s="79"/>
      <c r="G33" s="19" t="s">
        <v>60</v>
      </c>
      <c r="H33" s="18"/>
      <c r="I33" s="18"/>
    </row>
    <row r="34" spans="1:9" x14ac:dyDescent="0.35">
      <c r="A34" s="84"/>
      <c r="B34" s="84"/>
      <c r="C34" s="85"/>
      <c r="D34" s="86"/>
      <c r="E34" s="19"/>
      <c r="F34" s="79"/>
      <c r="G34" s="19"/>
      <c r="H34" s="18"/>
      <c r="I34" s="18"/>
    </row>
    <row r="35" spans="1:9" x14ac:dyDescent="0.35">
      <c r="A35" s="84"/>
      <c r="B35" s="84"/>
      <c r="C35" s="85"/>
      <c r="D35" s="86"/>
      <c r="E35" s="90" t="s">
        <v>61</v>
      </c>
      <c r="F35" s="79"/>
      <c r="G35" s="19" t="s">
        <v>62</v>
      </c>
      <c r="H35" s="18"/>
      <c r="I35" s="18"/>
    </row>
    <row r="36" spans="1:9" x14ac:dyDescent="0.35">
      <c r="A36" s="84"/>
      <c r="B36" s="84"/>
      <c r="C36" s="85"/>
      <c r="D36" s="86"/>
      <c r="E36" s="79"/>
      <c r="F36" s="79"/>
      <c r="G36" s="19"/>
      <c r="H36" s="18"/>
      <c r="I36" s="18"/>
    </row>
    <row r="37" spans="1:9" x14ac:dyDescent="0.35">
      <c r="A37" s="84"/>
      <c r="B37" s="84" t="s">
        <v>63</v>
      </c>
      <c r="C37" s="85"/>
      <c r="D37" s="86"/>
      <c r="E37" s="19"/>
      <c r="F37" s="79"/>
      <c r="G37" s="19"/>
      <c r="H37" s="18"/>
      <c r="I37" s="18"/>
    </row>
    <row r="38" spans="1:9" x14ac:dyDescent="0.35">
      <c r="A38" s="84"/>
      <c r="B38" s="84"/>
      <c r="C38" s="85"/>
      <c r="D38" s="86"/>
      <c r="E38" s="92" t="s">
        <v>64</v>
      </c>
      <c r="F38" s="79"/>
      <c r="G38" s="19" t="s">
        <v>65</v>
      </c>
      <c r="H38" s="18"/>
      <c r="I38" s="18"/>
    </row>
    <row r="39" spans="1:9" x14ac:dyDescent="0.35">
      <c r="A39" s="84"/>
      <c r="B39" s="84"/>
      <c r="C39" s="85"/>
      <c r="D39" s="86"/>
      <c r="E39" s="18"/>
      <c r="F39" s="79"/>
      <c r="G39" s="19"/>
      <c r="H39" s="18"/>
      <c r="I39" s="18"/>
    </row>
    <row r="40" spans="1:9" x14ac:dyDescent="0.35">
      <c r="A40" s="84"/>
      <c r="B40" s="84"/>
      <c r="C40" s="85"/>
      <c r="D40" s="86"/>
      <c r="E40" s="93" t="s">
        <v>66</v>
      </c>
      <c r="F40" s="19"/>
      <c r="G40" s="79" t="s">
        <v>67</v>
      </c>
      <c r="H40" s="18"/>
      <c r="I40" s="18"/>
    </row>
    <row r="41" spans="1:9" x14ac:dyDescent="0.35">
      <c r="A41" s="84"/>
      <c r="B41" s="84"/>
      <c r="C41" s="85"/>
      <c r="D41" s="86"/>
      <c r="E41" s="19"/>
      <c r="F41" s="79"/>
      <c r="G41" s="19"/>
      <c r="H41" s="18"/>
      <c r="I41" s="18"/>
    </row>
    <row r="42" spans="1:9" x14ac:dyDescent="0.35">
      <c r="A42" s="84"/>
      <c r="B42" s="84"/>
      <c r="C42" s="85"/>
      <c r="D42" s="86"/>
      <c r="E42" s="94" t="s">
        <v>68</v>
      </c>
      <c r="F42" s="79"/>
      <c r="G42" s="19" t="s">
        <v>69</v>
      </c>
      <c r="H42" s="18"/>
      <c r="I42" s="18"/>
    </row>
    <row r="43" spans="1:9" x14ac:dyDescent="0.35">
      <c r="A43" s="84"/>
      <c r="B43" s="84"/>
      <c r="C43" s="85"/>
      <c r="D43" s="86"/>
      <c r="E43" s="18"/>
      <c r="F43" s="79"/>
      <c r="G43" s="19"/>
      <c r="H43" s="18"/>
      <c r="I43" s="18"/>
    </row>
    <row r="44" spans="1:9" x14ac:dyDescent="0.35">
      <c r="A44" s="84"/>
      <c r="B44" s="84"/>
      <c r="C44" s="85"/>
      <c r="D44" s="86"/>
      <c r="E44" s="95" t="s">
        <v>70</v>
      </c>
      <c r="F44" s="79"/>
      <c r="G44" s="19" t="s">
        <v>71</v>
      </c>
      <c r="H44" s="18"/>
      <c r="I44" s="18"/>
    </row>
    <row r="45" spans="1:9" x14ac:dyDescent="0.35">
      <c r="A45" s="75"/>
      <c r="B45" s="96"/>
      <c r="C45" s="97"/>
      <c r="D45" s="77"/>
      <c r="E45" s="18"/>
      <c r="F45" s="79"/>
      <c r="G45" s="79"/>
      <c r="H45" s="79"/>
      <c r="I45" s="79"/>
    </row>
    <row r="46" spans="1:9" x14ac:dyDescent="0.35">
      <c r="A46" s="75"/>
      <c r="B46" s="96"/>
      <c r="C46" s="97"/>
      <c r="D46" s="77"/>
      <c r="E46" s="98" t="s">
        <v>72</v>
      </c>
      <c r="F46" s="79"/>
      <c r="G46" s="19" t="s">
        <v>73</v>
      </c>
      <c r="H46" s="79"/>
      <c r="I46" s="79"/>
    </row>
    <row r="47" spans="1:9" x14ac:dyDescent="0.35">
      <c r="A47" s="75"/>
      <c r="B47" s="96"/>
      <c r="C47" s="97"/>
      <c r="D47" s="77"/>
      <c r="E47" s="18"/>
      <c r="F47" s="79"/>
      <c r="G47" s="79"/>
      <c r="H47" s="79"/>
      <c r="I47" s="79"/>
    </row>
    <row r="48" spans="1:9" x14ac:dyDescent="0.35">
      <c r="A48" s="84"/>
      <c r="B48" s="84" t="s">
        <v>74</v>
      </c>
      <c r="C48" s="85"/>
      <c r="D48" s="86"/>
      <c r="E48" s="19"/>
      <c r="F48" s="79"/>
      <c r="G48" s="19"/>
      <c r="H48" s="18"/>
      <c r="I48" s="18"/>
    </row>
    <row r="49" spans="1:9" x14ac:dyDescent="0.35">
      <c r="A49" s="84"/>
      <c r="B49" s="84"/>
      <c r="C49" s="85"/>
      <c r="D49" s="86"/>
      <c r="E49" s="128" t="s">
        <v>75</v>
      </c>
      <c r="F49" s="79"/>
      <c r="G49" s="19" t="s">
        <v>76</v>
      </c>
      <c r="H49" s="18"/>
      <c r="I49" s="18"/>
    </row>
    <row r="50" spans="1:9" x14ac:dyDescent="0.35">
      <c r="A50" s="84"/>
      <c r="B50" s="84"/>
      <c r="C50" s="85"/>
      <c r="D50" s="86"/>
      <c r="E50" s="18"/>
      <c r="F50" s="79"/>
      <c r="G50" s="19"/>
      <c r="H50" s="18"/>
      <c r="I50" s="18"/>
    </row>
    <row r="51" spans="1:9" x14ac:dyDescent="0.35">
      <c r="A51" s="84"/>
      <c r="B51" s="84"/>
      <c r="C51" s="85"/>
      <c r="D51" s="86"/>
      <c r="E51" s="99" t="s">
        <v>77</v>
      </c>
      <c r="F51" s="79"/>
      <c r="G51" s="19" t="s">
        <v>78</v>
      </c>
      <c r="H51" s="18"/>
      <c r="I51" s="18"/>
    </row>
    <row r="52" spans="1:9" x14ac:dyDescent="0.35">
      <c r="A52" s="84"/>
      <c r="B52" s="84"/>
      <c r="C52" s="85"/>
      <c r="D52" s="86"/>
      <c r="E52" s="19"/>
      <c r="F52" s="79"/>
      <c r="G52" s="19"/>
      <c r="H52" s="18"/>
      <c r="I52" s="18"/>
    </row>
    <row r="53" spans="1:9" x14ac:dyDescent="0.35">
      <c r="A53" s="84"/>
      <c r="B53" s="84"/>
      <c r="C53" s="85"/>
      <c r="D53" s="86"/>
      <c r="E53" s="100" t="s">
        <v>79</v>
      </c>
      <c r="F53" s="79"/>
      <c r="G53" s="19" t="s">
        <v>80</v>
      </c>
      <c r="H53" s="18"/>
      <c r="I53" s="18"/>
    </row>
    <row r="54" spans="1:9" x14ac:dyDescent="0.35">
      <c r="A54" s="84"/>
      <c r="B54" s="84"/>
      <c r="C54" s="85"/>
      <c r="D54" s="86"/>
      <c r="E54" s="19"/>
      <c r="F54" s="79"/>
      <c r="G54" s="19"/>
      <c r="H54" s="18"/>
      <c r="I54" s="18"/>
    </row>
    <row r="55" spans="1:9" x14ac:dyDescent="0.35">
      <c r="A55" s="84"/>
      <c r="B55" s="84"/>
      <c r="C55" s="85"/>
      <c r="D55" s="86"/>
      <c r="E55" s="18"/>
      <c r="F55" s="18"/>
      <c r="G55" s="18"/>
      <c r="H55" s="18"/>
      <c r="I55" s="18"/>
    </row>
    <row r="56" spans="1:9" s="101" customFormat="1" x14ac:dyDescent="0.35">
      <c r="A56" s="72" t="s">
        <v>81</v>
      </c>
      <c r="B56" s="72"/>
      <c r="C56" s="73"/>
      <c r="D56" s="74"/>
      <c r="E56" s="72"/>
      <c r="F56" s="72"/>
      <c r="G56" s="72"/>
      <c r="H56" s="72"/>
      <c r="I56" s="72"/>
    </row>
    <row r="57" spans="1:9" x14ac:dyDescent="0.35"/>
    <row r="58" spans="1:9" x14ac:dyDescent="0.35">
      <c r="E58" t="s">
        <v>82</v>
      </c>
      <c r="G58" s="79" t="s">
        <v>83</v>
      </c>
    </row>
    <row r="59" spans="1:9" x14ac:dyDescent="0.35">
      <c r="E59" t="s">
        <v>84</v>
      </c>
      <c r="G59" s="79" t="s">
        <v>85</v>
      </c>
    </row>
    <row r="60" spans="1:9" x14ac:dyDescent="0.35">
      <c r="E60" t="s">
        <v>86</v>
      </c>
      <c r="G60" s="79" t="s">
        <v>87</v>
      </c>
    </row>
    <row r="61" spans="1:9" x14ac:dyDescent="0.35"/>
    <row r="62" spans="1:9" s="103" customFormat="1" x14ac:dyDescent="0.35">
      <c r="A62" s="102" t="s">
        <v>88</v>
      </c>
    </row>
    <row r="63" spans="1:9" x14ac:dyDescent="0.35"/>
  </sheetData>
  <printOptions headings="1"/>
  <pageMargins left="0.70866141732283472" right="0.70866141732283472" top="0.74803149606299213" bottom="0.74803149606299213" header="0.31496062992125984" footer="0.31496062992125984"/>
  <pageSetup paperSize="9" scale="80" fitToHeight="2" orientation="portrait" r:id="rId1"/>
  <headerFooter>
    <oddHeader>&amp;LPage &amp;P of &amp;N&amp;CSheet: &amp;A</oddHeader>
    <oddFooter>&amp;L&amp;F (Printed on &amp;D at &amp;T)&amp;ROfwat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18"/>
  <sheetViews>
    <sheetView showGridLines="0" zoomScale="120" zoomScaleNormal="120" workbookViewId="0"/>
  </sheetViews>
  <sheetFormatPr defaultColWidth="0" defaultRowHeight="14.5" zeroHeight="1" x14ac:dyDescent="0.35"/>
  <cols>
    <col min="1" max="1" width="8.81640625" customWidth="1"/>
    <col min="2" max="2" width="30.1796875" customWidth="1"/>
    <col min="3" max="3" width="8.7265625" customWidth="1"/>
    <col min="4" max="4" width="30.1796875" customWidth="1"/>
    <col min="5" max="5" width="8.81640625" customWidth="1"/>
    <col min="6" max="6" width="30.1796875" customWidth="1"/>
    <col min="7" max="7" width="8.81640625" customWidth="1"/>
    <col min="8" max="8" width="30.1796875" customWidth="1"/>
    <col min="9" max="9" width="8.81640625" customWidth="1"/>
    <col min="10" max="16384" width="8.81640625" hidden="1"/>
  </cols>
  <sheetData>
    <row r="1" spans="1:9" s="160" customFormat="1" ht="25" x14ac:dyDescent="0.35">
      <c r="A1" s="62" t="str">
        <f ca="1" xml:space="preserve"> RIGHT(CELL("filename", $A$1), LEN(CELL("filename", $A$1)) - SEARCH("]", CELL("filename", $A$1)))</f>
        <v>ToC</v>
      </c>
      <c r="B1" s="71"/>
      <c r="C1" s="71"/>
      <c r="D1" s="71"/>
      <c r="E1" s="71"/>
      <c r="F1" s="71"/>
      <c r="G1" s="71"/>
      <c r="H1" s="71"/>
      <c r="I1" s="71"/>
    </row>
    <row r="2" spans="1:9" s="160" customFormat="1" x14ac:dyDescent="0.35">
      <c r="A2" s="244"/>
      <c r="B2" s="244"/>
      <c r="C2"/>
      <c r="D2" s="244"/>
      <c r="E2" s="244"/>
      <c r="F2" s="244"/>
      <c r="G2" s="244"/>
      <c r="H2" s="244"/>
      <c r="I2" s="244"/>
    </row>
    <row r="3" spans="1:9" s="160" customFormat="1" x14ac:dyDescent="0.35">
      <c r="A3" s="244"/>
      <c r="B3" s="244" t="s">
        <v>89</v>
      </c>
      <c r="C3"/>
      <c r="D3" s="244" t="s">
        <v>90</v>
      </c>
      <c r="E3" s="244"/>
      <c r="F3" s="244" t="s">
        <v>91</v>
      </c>
      <c r="G3" s="244"/>
      <c r="H3" s="244" t="s">
        <v>92</v>
      </c>
      <c r="I3" s="244"/>
    </row>
    <row r="4" spans="1:9" s="160" customFormat="1" x14ac:dyDescent="0.35">
      <c r="A4" s="244"/>
      <c r="B4" s="244"/>
      <c r="C4"/>
      <c r="D4" s="244"/>
      <c r="E4" s="244"/>
      <c r="F4" s="244"/>
      <c r="G4" s="244"/>
      <c r="H4" s="244"/>
      <c r="I4" s="244"/>
    </row>
    <row r="5" spans="1:9" s="160" customFormat="1" x14ac:dyDescent="0.35">
      <c r="A5" s="244"/>
      <c r="B5" s="245" t="str">
        <f ca="1" xml:space="preserve"> 'Model formatting'!A1</f>
        <v>Model formatting</v>
      </c>
      <c r="C5"/>
      <c r="D5" s="246" t="str">
        <f ca="1" xml:space="preserve"> InputsR!A1</f>
        <v>InputsR</v>
      </c>
      <c r="E5" s="244"/>
      <c r="F5" s="245" t="str">
        <f ca="1" xml:space="preserve"> Time!A1</f>
        <v>Time</v>
      </c>
      <c r="G5" s="244"/>
      <c r="H5" s="247" t="str">
        <f ca="1" xml:space="preserve"> Outputs!A1</f>
        <v>Outputs</v>
      </c>
      <c r="I5" s="244"/>
    </row>
    <row r="6" spans="1:9" s="160" customFormat="1" ht="28" x14ac:dyDescent="0.3">
      <c r="A6" s="244"/>
      <c r="B6" s="248" t="s">
        <v>93</v>
      </c>
      <c r="C6"/>
      <c r="D6" s="248" t="s">
        <v>94</v>
      </c>
      <c r="E6" s="244"/>
      <c r="F6" s="249" t="s">
        <v>95</v>
      </c>
      <c r="G6" s="244"/>
      <c r="H6" s="248" t="s">
        <v>96</v>
      </c>
      <c r="I6" s="244"/>
    </row>
    <row r="7" spans="1:9" s="160" customFormat="1" x14ac:dyDescent="0.3">
      <c r="A7" s="244"/>
      <c r="B7" s="244"/>
      <c r="C7"/>
      <c r="D7" s="244"/>
      <c r="E7" s="244"/>
      <c r="F7" s="250"/>
      <c r="G7" s="244"/>
      <c r="H7" s="244"/>
      <c r="I7" s="244"/>
    </row>
    <row r="8" spans="1:9" s="160" customFormat="1" x14ac:dyDescent="0.35">
      <c r="A8" s="244"/>
      <c r="B8" s="245" t="str">
        <f ca="1" xml:space="preserve"> A1</f>
        <v>ToC</v>
      </c>
      <c r="C8"/>
      <c r="D8" s="246" t="str">
        <f ca="1" xml:space="preserve"> InputsC!A1</f>
        <v>InputsC</v>
      </c>
      <c r="E8" s="244"/>
      <c r="F8" s="245" t="str">
        <f ca="1" xml:space="preserve"> Calc!A1</f>
        <v>Calc</v>
      </c>
      <c r="G8" s="244"/>
      <c r="H8" s="251" t="str">
        <f ca="1" xml:space="preserve"> Checks!A1</f>
        <v>Checks</v>
      </c>
      <c r="I8" s="244"/>
    </row>
    <row r="9" spans="1:9" s="160" customFormat="1" ht="42" x14ac:dyDescent="0.3">
      <c r="A9" s="244"/>
      <c r="B9" s="248" t="s">
        <v>97</v>
      </c>
      <c r="C9"/>
      <c r="D9" s="248" t="s">
        <v>98</v>
      </c>
      <c r="E9" s="244"/>
      <c r="F9" s="249" t="s">
        <v>99</v>
      </c>
      <c r="G9" s="244"/>
      <c r="H9" s="248" t="s">
        <v>83</v>
      </c>
      <c r="I9" s="244"/>
    </row>
    <row r="10" spans="1:9" s="160" customFormat="1" x14ac:dyDescent="0.35">
      <c r="A10" s="244"/>
      <c r="B10" s="244"/>
      <c r="C10"/>
      <c r="D10" s="244"/>
      <c r="E10" s="244"/>
      <c r="F10" s="244"/>
      <c r="G10" s="244"/>
      <c r="H10" s="244"/>
      <c r="I10" s="244"/>
    </row>
    <row r="11" spans="1:9" s="160" customFormat="1" x14ac:dyDescent="0.35">
      <c r="A11" s="244"/>
      <c r="B11"/>
      <c r="C11"/>
      <c r="D11"/>
      <c r="E11" s="244"/>
      <c r="F11" s="244"/>
      <c r="G11" s="244"/>
      <c r="H11" s="244"/>
      <c r="I11" s="244"/>
    </row>
    <row r="12" spans="1:9" s="160" customFormat="1" x14ac:dyDescent="0.35">
      <c r="A12" s="244"/>
      <c r="B12"/>
      <c r="C12"/>
      <c r="D12"/>
      <c r="E12" s="244"/>
      <c r="F12" s="244"/>
      <c r="G12" s="244"/>
      <c r="H12" s="244"/>
      <c r="I12" s="244"/>
    </row>
    <row r="13" spans="1:9" s="160" customFormat="1" x14ac:dyDescent="0.35">
      <c r="A13" s="244"/>
      <c r="B13"/>
      <c r="C13"/>
      <c r="D13"/>
      <c r="E13" s="244"/>
      <c r="F13" s="244"/>
      <c r="G13" s="244"/>
      <c r="H13" s="244"/>
      <c r="I13" s="244"/>
    </row>
    <row r="14" spans="1:9" s="160" customFormat="1" x14ac:dyDescent="0.35">
      <c r="A14" s="244"/>
      <c r="B14"/>
      <c r="C14"/>
      <c r="D14"/>
      <c r="E14" s="244"/>
      <c r="F14" s="244"/>
      <c r="G14" s="244"/>
      <c r="H14" s="244"/>
      <c r="I14" s="244"/>
    </row>
    <row r="15" spans="1:9" s="160" customFormat="1" x14ac:dyDescent="0.35">
      <c r="A15" s="244"/>
      <c r="B15"/>
      <c r="C15"/>
      <c r="D15"/>
      <c r="E15" s="244"/>
      <c r="F15" s="244"/>
      <c r="G15" s="244"/>
      <c r="H15" s="244"/>
      <c r="I15" s="244"/>
    </row>
    <row r="16" spans="1:9" s="160" customFormat="1" x14ac:dyDescent="0.35">
      <c r="A16" s="244"/>
      <c r="B16" s="244"/>
      <c r="C16"/>
      <c r="D16" s="244"/>
      <c r="E16" s="244"/>
      <c r="F16" s="244"/>
      <c r="G16" s="244"/>
      <c r="H16" s="244"/>
      <c r="I16" s="244"/>
    </row>
    <row r="17" spans="1:9" s="160" customFormat="1" ht="14" x14ac:dyDescent="0.35">
      <c r="A17" s="102" t="s">
        <v>88</v>
      </c>
      <c r="B17" s="252"/>
      <c r="C17" s="252"/>
      <c r="D17" s="252"/>
      <c r="E17" s="252"/>
      <c r="F17" s="252"/>
      <c r="G17" s="252"/>
      <c r="H17" s="252"/>
      <c r="I17" s="252"/>
    </row>
    <row r="18" spans="1:9" s="161" customFormat="1" ht="14" x14ac:dyDescent="0.35">
      <c r="A18" s="253"/>
      <c r="B18" s="253"/>
      <c r="C18" s="253"/>
      <c r="D18" s="253"/>
      <c r="E18" s="253"/>
      <c r="F18" s="253"/>
      <c r="G18" s="253"/>
      <c r="H18" s="253"/>
      <c r="I18" s="253"/>
    </row>
  </sheetData>
  <printOptions headings="1"/>
  <pageMargins left="0.70866141732283472" right="0.70866141732283472" top="0.74803149606299213" bottom="0.74803149606299213" header="0.31496062992125984" footer="0.31496062992125984"/>
  <pageSetup paperSize="9" fitToHeight="0" orientation="landscape" blackAndWhite="1" r:id="rId1"/>
  <headerFooter>
    <oddHeader>&amp;LPage &amp;P of &amp;N&amp;CSheet: &amp;A</oddHeader>
    <oddFooter>&amp;L&amp;F (Printed on &amp;D at &amp;T)&amp;ROfwat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pageSetUpPr fitToPage="1"/>
  </sheetPr>
  <dimension ref="A1:XFD351"/>
  <sheetViews>
    <sheetView showGridLines="0" tabSelected="1" zoomScale="85" zoomScaleNormal="85" workbookViewId="0">
      <pane xSplit="9" ySplit="5" topLeftCell="J26" activePane="bottomRight" state="frozen"/>
      <selection pane="topRight"/>
      <selection pane="bottomLeft"/>
      <selection pane="bottomRight" activeCell="F28" sqref="F28"/>
    </sheetView>
  </sheetViews>
  <sheetFormatPr defaultColWidth="0" defaultRowHeight="14.5" zeroHeight="1" x14ac:dyDescent="0.35"/>
  <cols>
    <col min="1" max="4" width="1.1796875" style="104" customWidth="1"/>
    <col min="5" max="5" width="97.1796875" style="104" bestFit="1" customWidth="1"/>
    <col min="6" max="6" width="13.81640625" style="104" bestFit="1" customWidth="1"/>
    <col min="7" max="8" width="11.1796875" style="104" customWidth="1"/>
    <col min="9" max="9" width="1.453125" style="104" customWidth="1"/>
    <col min="10" max="18" width="11.81640625" style="104" customWidth="1"/>
    <col min="19" max="20" width="12.54296875" hidden="1" customWidth="1"/>
    <col min="21" max="29" width="11.54296875" hidden="1" customWidth="1"/>
    <col min="30" max="16384" width="9.453125" hidden="1"/>
  </cols>
  <sheetData>
    <row r="1" spans="1:21" ht="25" x14ac:dyDescent="0.5">
      <c r="A1" s="62" t="str">
        <f ca="1" xml:space="preserve"> RIGHT(CELL("filename", A1), LEN(CELL("filename", A1)) - SEARCH("]", CELL("filename", A1)))</f>
        <v>InputsR</v>
      </c>
      <c r="B1" s="63"/>
      <c r="C1" s="64"/>
      <c r="D1" s="63"/>
      <c r="E1" s="65"/>
      <c r="F1" s="63"/>
      <c r="G1" s="63"/>
      <c r="H1" s="63"/>
      <c r="I1" s="63"/>
      <c r="J1" s="63"/>
      <c r="K1" s="63"/>
      <c r="L1" s="63"/>
      <c r="M1" s="63"/>
      <c r="N1" s="63"/>
      <c r="O1" s="63"/>
      <c r="P1" s="63"/>
      <c r="Q1" s="63"/>
      <c r="R1" s="63"/>
    </row>
    <row r="2" spans="1:21" s="105" customFormat="1" x14ac:dyDescent="0.35">
      <c r="A2" s="104"/>
      <c r="B2" s="104"/>
      <c r="C2" s="104"/>
      <c r="D2" s="104"/>
      <c r="E2" s="108" t="str">
        <f xml:space="preserve"> Time!E$2</f>
        <v>Model Period Ending</v>
      </c>
      <c r="F2" s="108"/>
      <c r="G2" s="108"/>
      <c r="H2" s="108"/>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c r="S2"/>
      <c r="T2"/>
      <c r="U2"/>
    </row>
    <row r="3" spans="1:21" s="105" customFormat="1" x14ac:dyDescent="0.35">
      <c r="A3" s="104"/>
      <c r="B3" s="104"/>
      <c r="C3" s="104"/>
      <c r="D3" s="104"/>
      <c r="E3" s="108" t="str">
        <f xml:space="preserve"> Time!E$3</f>
        <v>Pre Forecast vs Forecast</v>
      </c>
      <c r="F3" s="108"/>
      <c r="G3" s="108"/>
      <c r="H3" s="108"/>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c r="S3"/>
      <c r="T3"/>
      <c r="U3"/>
    </row>
    <row r="4" spans="1:21" s="107" customFormat="1" x14ac:dyDescent="0.35">
      <c r="A4" s="106"/>
      <c r="B4" s="106"/>
      <c r="C4" s="106"/>
      <c r="D4" s="106"/>
      <c r="E4" s="108" t="str">
        <f xml:space="preserve"> Time!E$4</f>
        <v>Financial Year Ending</v>
      </c>
      <c r="F4" s="108"/>
      <c r="G4" s="108"/>
      <c r="H4" s="108"/>
      <c r="I4" s="108">
        <f xml:space="preserve"> Time!I$4</f>
        <v>0</v>
      </c>
      <c r="J4" s="109">
        <f xml:space="preserve"> Time!J$29</f>
        <v>2017</v>
      </c>
      <c r="K4" s="109">
        <f xml:space="preserve"> Time!K$29</f>
        <v>2018</v>
      </c>
      <c r="L4" s="109">
        <f xml:space="preserve"> Time!L$29</f>
        <v>2019</v>
      </c>
      <c r="M4" s="109">
        <f xml:space="preserve"> Time!M$29</f>
        <v>2020</v>
      </c>
      <c r="N4" s="109">
        <f xml:space="preserve"> Time!N$29</f>
        <v>2021</v>
      </c>
      <c r="O4" s="109">
        <f xml:space="preserve"> Time!O$29</f>
        <v>2022</v>
      </c>
      <c r="P4" s="109">
        <f xml:space="preserve"> Time!P$29</f>
        <v>2023</v>
      </c>
      <c r="Q4" s="109">
        <f xml:space="preserve"> Time!Q$29</f>
        <v>2024</v>
      </c>
      <c r="R4" s="109">
        <f xml:space="preserve"> Time!R$29</f>
        <v>2025</v>
      </c>
      <c r="S4"/>
      <c r="T4"/>
      <c r="U4"/>
    </row>
    <row r="5" spans="1:21" s="105" customFormat="1" x14ac:dyDescent="0.35">
      <c r="A5" s="104"/>
      <c r="B5" s="104"/>
      <c r="C5" s="104"/>
      <c r="D5" s="104"/>
      <c r="E5" s="108" t="str">
        <f xml:space="preserve"> Time!E$5</f>
        <v>Model column counter</v>
      </c>
      <c r="F5" s="14" t="s">
        <v>100</v>
      </c>
      <c r="G5" s="1" t="s">
        <v>101</v>
      </c>
      <c r="H5" s="14" t="s">
        <v>102</v>
      </c>
      <c r="I5" s="104"/>
      <c r="J5" s="108">
        <f xml:space="preserve"> Time!J$8</f>
        <v>1</v>
      </c>
      <c r="K5" s="108">
        <f xml:space="preserve"> Time!K$8</f>
        <v>2</v>
      </c>
      <c r="L5" s="108">
        <f xml:space="preserve"> Time!L$8</f>
        <v>3</v>
      </c>
      <c r="M5" s="108">
        <f xml:space="preserve"> Time!M$8</f>
        <v>4</v>
      </c>
      <c r="N5" s="108">
        <f xml:space="preserve"> Time!N$8</f>
        <v>5</v>
      </c>
      <c r="O5" s="108">
        <f xml:space="preserve"> Time!O$8</f>
        <v>6</v>
      </c>
      <c r="P5" s="108">
        <f xml:space="preserve"> Time!P$8</f>
        <v>7</v>
      </c>
      <c r="Q5" s="108">
        <f xml:space="preserve"> Time!Q$8</f>
        <v>8</v>
      </c>
      <c r="R5" s="108">
        <f xml:space="preserve"> Time!R$8</f>
        <v>9</v>
      </c>
      <c r="S5"/>
      <c r="T5"/>
      <c r="U5"/>
    </row>
    <row r="6" spans="1:21" s="124" customFormat="1" x14ac:dyDescent="0.35">
      <c r="A6" s="108"/>
      <c r="B6" s="108"/>
      <c r="C6" s="108"/>
      <c r="D6" s="108"/>
      <c r="E6" s="108"/>
      <c r="F6" s="108"/>
      <c r="G6" s="108"/>
      <c r="H6" s="108"/>
      <c r="I6" s="108"/>
      <c r="J6" s="108"/>
      <c r="K6" s="108"/>
      <c r="L6" s="108"/>
      <c r="M6" s="108"/>
      <c r="N6" s="108"/>
      <c r="O6" s="108"/>
      <c r="P6" s="108"/>
      <c r="Q6" s="108"/>
      <c r="R6" s="108"/>
      <c r="S6"/>
      <c r="T6"/>
      <c r="U6"/>
    </row>
    <row r="7" spans="1:21" s="108" customFormat="1" x14ac:dyDescent="0.35">
      <c r="A7" s="141" t="s">
        <v>103</v>
      </c>
      <c r="B7" s="141"/>
      <c r="C7" s="141"/>
      <c r="D7" s="141"/>
      <c r="E7" s="141"/>
      <c r="F7" s="141"/>
      <c r="G7" s="141"/>
      <c r="H7" s="141"/>
      <c r="I7" s="141"/>
      <c r="J7" s="141"/>
      <c r="K7" s="141"/>
      <c r="L7" s="141"/>
      <c r="M7" s="141"/>
      <c r="N7" s="141"/>
      <c r="O7" s="141"/>
      <c r="P7" s="141"/>
      <c r="Q7" s="141"/>
      <c r="R7" s="141"/>
      <c r="S7"/>
      <c r="T7"/>
      <c r="U7"/>
    </row>
    <row r="8" spans="1:21" s="108" customFormat="1" x14ac:dyDescent="0.35">
      <c r="S8"/>
      <c r="T8"/>
      <c r="U8"/>
    </row>
    <row r="9" spans="1:21" s="108" customFormat="1" x14ac:dyDescent="0.35">
      <c r="E9" s="108" t="s">
        <v>104</v>
      </c>
      <c r="G9" s="108" t="s">
        <v>105</v>
      </c>
      <c r="H9" s="163">
        <f xml:space="preserve"> SUM( N9:R9 )</f>
        <v>1</v>
      </c>
      <c r="N9" s="202"/>
      <c r="O9" s="202">
        <v>0.1</v>
      </c>
      <c r="P9" s="202">
        <v>0.15</v>
      </c>
      <c r="Q9" s="202">
        <v>0.35</v>
      </c>
      <c r="R9" s="202">
        <v>0.4</v>
      </c>
      <c r="S9"/>
      <c r="T9"/>
      <c r="U9"/>
    </row>
    <row r="10" spans="1:21" s="108" customFormat="1" x14ac:dyDescent="0.35">
      <c r="H10" s="165"/>
      <c r="N10" s="165"/>
      <c r="O10" s="165"/>
      <c r="P10" s="165"/>
      <c r="Q10" s="165"/>
      <c r="R10" s="165"/>
      <c r="S10"/>
      <c r="T10"/>
      <c r="U10"/>
    </row>
    <row r="11" spans="1:21" s="108" customFormat="1" x14ac:dyDescent="0.35">
      <c r="A11" s="104"/>
      <c r="B11" s="104"/>
      <c r="C11" s="104"/>
      <c r="D11" s="104"/>
      <c r="E11" s="104" t="s">
        <v>106</v>
      </c>
      <c r="F11" s="165">
        <f>$P$9</f>
        <v>0.15</v>
      </c>
      <c r="G11" s="108" t="s">
        <v>105</v>
      </c>
      <c r="H11" s="165"/>
      <c r="N11" s="165"/>
      <c r="O11" s="165"/>
      <c r="P11" s="165"/>
      <c r="Q11" s="165"/>
      <c r="R11" s="165"/>
      <c r="S11"/>
      <c r="T11"/>
      <c r="U11"/>
    </row>
    <row r="12" spans="1:21" s="108" customFormat="1" x14ac:dyDescent="0.35">
      <c r="A12" s="104"/>
      <c r="B12" s="104"/>
      <c r="C12" s="104"/>
      <c r="D12" s="104"/>
      <c r="E12" s="104"/>
      <c r="H12" s="165"/>
      <c r="N12" s="165"/>
      <c r="O12" s="165"/>
      <c r="P12" s="165"/>
      <c r="Q12" s="165"/>
      <c r="R12" s="165"/>
      <c r="S12"/>
      <c r="T12"/>
      <c r="U12"/>
    </row>
    <row r="13" spans="1:21" s="108" customFormat="1" x14ac:dyDescent="0.35">
      <c r="A13" s="104"/>
      <c r="B13" s="104"/>
      <c r="C13" s="104"/>
      <c r="D13" s="104"/>
      <c r="E13" s="104" t="s">
        <v>107</v>
      </c>
      <c r="F13" s="165">
        <f>$Q$9</f>
        <v>0.35</v>
      </c>
      <c r="G13" s="108" t="s">
        <v>105</v>
      </c>
      <c r="H13" s="165"/>
      <c r="N13" s="165"/>
      <c r="O13" s="165"/>
      <c r="P13" s="165"/>
      <c r="Q13" s="165"/>
      <c r="R13" s="165"/>
      <c r="S13"/>
      <c r="T13"/>
      <c r="U13"/>
    </row>
    <row r="14" spans="1:21" s="108" customFormat="1" x14ac:dyDescent="0.35">
      <c r="A14" s="104"/>
      <c r="B14" s="104"/>
      <c r="C14" s="104"/>
      <c r="D14" s="104"/>
      <c r="E14" s="104"/>
      <c r="H14" s="165"/>
      <c r="N14" s="165"/>
      <c r="O14" s="165"/>
      <c r="P14" s="165"/>
      <c r="Q14" s="165"/>
      <c r="R14" s="165"/>
      <c r="S14"/>
      <c r="T14"/>
      <c r="U14"/>
    </row>
    <row r="15" spans="1:21" s="108" customFormat="1" x14ac:dyDescent="0.35">
      <c r="A15" s="104"/>
      <c r="B15" s="104"/>
      <c r="C15" s="104"/>
      <c r="D15" s="104"/>
      <c r="E15" s="104" t="s">
        <v>108</v>
      </c>
      <c r="F15" s="165">
        <f>$R$9</f>
        <v>0.4</v>
      </c>
      <c r="G15" s="108" t="s">
        <v>105</v>
      </c>
      <c r="H15" s="165"/>
      <c r="N15" s="165"/>
      <c r="O15" s="165"/>
      <c r="P15" s="165"/>
      <c r="Q15" s="165"/>
      <c r="R15" s="165"/>
      <c r="S15"/>
      <c r="T15"/>
      <c r="U15"/>
    </row>
    <row r="16" spans="1:21" s="108" customFormat="1" x14ac:dyDescent="0.35">
      <c r="A16" s="104"/>
      <c r="B16" s="104"/>
      <c r="C16" s="104"/>
      <c r="D16" s="104"/>
      <c r="E16" s="104"/>
      <c r="F16"/>
      <c r="H16" s="165"/>
      <c r="N16" s="165"/>
      <c r="O16" s="165"/>
      <c r="P16" s="165"/>
      <c r="Q16" s="165"/>
      <c r="R16" s="165"/>
      <c r="S16"/>
      <c r="T16"/>
      <c r="U16"/>
    </row>
    <row r="17" spans="1:21" s="108" customFormat="1" x14ac:dyDescent="0.35">
      <c r="A17" s="104"/>
      <c r="B17" s="104"/>
      <c r="C17" s="104"/>
      <c r="D17" s="104"/>
      <c r="E17" s="104" t="s">
        <v>109</v>
      </c>
      <c r="F17" s="206">
        <v>3</v>
      </c>
      <c r="G17" s="108" t="s">
        <v>110</v>
      </c>
      <c r="H17" s="165"/>
      <c r="N17" s="165"/>
      <c r="O17" s="165"/>
      <c r="P17" s="165"/>
      <c r="Q17" s="165"/>
      <c r="R17" s="165"/>
      <c r="S17"/>
      <c r="T17"/>
      <c r="U17"/>
    </row>
    <row r="18" spans="1:21" s="108" customFormat="1" x14ac:dyDescent="0.35">
      <c r="A18" s="104"/>
      <c r="B18" s="104"/>
      <c r="C18" s="104"/>
      <c r="D18" s="104"/>
      <c r="E18" s="104"/>
      <c r="F18"/>
      <c r="H18" s="165"/>
      <c r="N18" s="165"/>
      <c r="O18" s="165"/>
      <c r="P18" s="165"/>
      <c r="Q18" s="165"/>
      <c r="R18" s="165"/>
      <c r="S18"/>
      <c r="T18"/>
      <c r="U18"/>
    </row>
    <row r="19" spans="1:21" s="108" customFormat="1" x14ac:dyDescent="0.35">
      <c r="A19" s="104"/>
      <c r="B19" s="104"/>
      <c r="C19" s="104"/>
      <c r="D19" s="104"/>
      <c r="E19" s="104" t="s">
        <v>111</v>
      </c>
      <c r="F19" s="206">
        <v>2</v>
      </c>
      <c r="G19" s="108" t="s">
        <v>110</v>
      </c>
      <c r="H19" s="165"/>
      <c r="N19" s="165"/>
      <c r="O19" s="165"/>
      <c r="P19" s="165"/>
      <c r="Q19" s="165"/>
      <c r="R19" s="165"/>
      <c r="S19"/>
      <c r="T19"/>
      <c r="U19"/>
    </row>
    <row r="20" spans="1:21" s="108" customFormat="1" x14ac:dyDescent="0.35">
      <c r="A20" s="104"/>
      <c r="B20" s="104"/>
      <c r="C20" s="104"/>
      <c r="D20" s="104"/>
      <c r="E20" s="104"/>
      <c r="H20" s="165"/>
      <c r="S20"/>
      <c r="T20"/>
      <c r="U20"/>
    </row>
    <row r="21" spans="1:21" s="108" customFormat="1" x14ac:dyDescent="0.35">
      <c r="A21" s="104"/>
      <c r="B21" s="104"/>
      <c r="C21" s="104"/>
      <c r="D21" s="104"/>
      <c r="E21" s="104" t="s">
        <v>112</v>
      </c>
      <c r="F21" s="206">
        <v>1</v>
      </c>
      <c r="G21" s="108" t="s">
        <v>110</v>
      </c>
      <c r="H21" s="165"/>
      <c r="S21"/>
      <c r="T21"/>
      <c r="U21"/>
    </row>
    <row r="22" spans="1:21" s="108" customFormat="1" x14ac:dyDescent="0.35">
      <c r="H22" s="165"/>
      <c r="S22"/>
      <c r="T22"/>
      <c r="U22"/>
    </row>
    <row r="23" spans="1:21" s="108" customFormat="1" x14ac:dyDescent="0.35">
      <c r="E23" s="108" t="s">
        <v>113</v>
      </c>
      <c r="F23" s="202">
        <v>0.5</v>
      </c>
      <c r="G23" s="108" t="s">
        <v>105</v>
      </c>
      <c r="H23" s="165"/>
      <c r="S23"/>
      <c r="T23"/>
      <c r="U23"/>
    </row>
    <row r="24" spans="1:21" s="108" customFormat="1" x14ac:dyDescent="0.35">
      <c r="F24" s="110"/>
      <c r="S24"/>
      <c r="T24"/>
      <c r="U24"/>
    </row>
    <row r="25" spans="1:21" s="108" customFormat="1" x14ac:dyDescent="0.35">
      <c r="E25" s="108" t="s">
        <v>114</v>
      </c>
      <c r="F25" s="202">
        <v>0.25</v>
      </c>
      <c r="G25" s="108" t="s">
        <v>105</v>
      </c>
      <c r="S25"/>
      <c r="T25"/>
      <c r="U25"/>
    </row>
    <row r="26" spans="1:21" s="198" customFormat="1" x14ac:dyDescent="0.35">
      <c r="A26" s="244"/>
      <c r="B26" s="244"/>
      <c r="C26" s="244"/>
      <c r="D26" s="244"/>
      <c r="E26" s="244"/>
      <c r="F26" s="254"/>
      <c r="G26" s="244"/>
      <c r="H26" s="244"/>
      <c r="I26" s="244"/>
      <c r="J26" s="244"/>
      <c r="K26" s="244"/>
      <c r="L26" s="244"/>
      <c r="M26" s="244"/>
      <c r="N26" s="244"/>
      <c r="O26" s="244"/>
      <c r="P26" s="244"/>
      <c r="Q26" s="244"/>
      <c r="R26" s="244"/>
      <c r="S26"/>
      <c r="T26"/>
      <c r="U26"/>
    </row>
    <row r="27" spans="1:21" s="108" customFormat="1" x14ac:dyDescent="0.35">
      <c r="E27" s="108" t="s">
        <v>115</v>
      </c>
      <c r="F27" s="202">
        <v>2.92E-2</v>
      </c>
      <c r="G27" s="108" t="s">
        <v>105</v>
      </c>
      <c r="S27"/>
      <c r="T27"/>
      <c r="U27"/>
    </row>
    <row r="28" spans="1:21" s="108" customFormat="1" x14ac:dyDescent="0.35">
      <c r="F28" s="110"/>
      <c r="S28"/>
      <c r="T28"/>
      <c r="U28"/>
    </row>
    <row r="29" spans="1:21" s="108" customFormat="1" ht="12.5" x14ac:dyDescent="0.35">
      <c r="E29" s="133" t="s">
        <v>116</v>
      </c>
      <c r="F29" s="110"/>
    </row>
    <row r="30" spans="1:21" s="108" customFormat="1" ht="12.5" x14ac:dyDescent="0.35">
      <c r="E30" s="133" t="s">
        <v>117</v>
      </c>
      <c r="F30" s="110"/>
    </row>
    <row r="31" spans="1:21" s="108" customFormat="1" ht="12.5" x14ac:dyDescent="0.35">
      <c r="F31" s="110"/>
    </row>
    <row r="32" spans="1:21" s="108" customFormat="1" ht="13" x14ac:dyDescent="0.35">
      <c r="A32" s="141" t="s">
        <v>118</v>
      </c>
      <c r="B32" s="141"/>
      <c r="C32" s="141"/>
      <c r="D32" s="141"/>
      <c r="E32" s="141"/>
      <c r="F32" s="72"/>
      <c r="G32" s="141"/>
      <c r="H32" s="141"/>
      <c r="I32" s="141"/>
      <c r="J32" s="141"/>
      <c r="K32" s="141"/>
      <c r="L32" s="141"/>
      <c r="M32" s="141"/>
      <c r="N32" s="141"/>
      <c r="O32" s="141"/>
      <c r="P32" s="141"/>
      <c r="Q32" s="141"/>
      <c r="R32" s="141"/>
    </row>
    <row r="33" spans="1:18" s="108" customFormat="1" ht="12.5" x14ac:dyDescent="0.35">
      <c r="F33" s="110"/>
    </row>
    <row r="34" spans="1:18" s="108" customFormat="1" ht="13" x14ac:dyDescent="0.35">
      <c r="D34" s="162" t="s">
        <v>119</v>
      </c>
      <c r="F34" s="110"/>
    </row>
    <row r="35" spans="1:18" s="108" customFormat="1" ht="12.5" x14ac:dyDescent="0.35">
      <c r="F35" s="110"/>
    </row>
    <row r="36" spans="1:18" s="108" customFormat="1" ht="13" x14ac:dyDescent="0.35">
      <c r="D36" s="162"/>
      <c r="E36" s="108" t="s">
        <v>120</v>
      </c>
      <c r="F36" s="203" t="s">
        <v>121</v>
      </c>
    </row>
    <row r="37" spans="1:18" s="108" customFormat="1" ht="12.5" x14ac:dyDescent="0.35">
      <c r="F37" s="203" t="s">
        <v>122</v>
      </c>
    </row>
    <row r="38" spans="1:18" s="108" customFormat="1" ht="12.5" x14ac:dyDescent="0.35">
      <c r="F38" s="203"/>
    </row>
    <row r="39" spans="1:18" s="108" customFormat="1" ht="12.5" x14ac:dyDescent="0.35">
      <c r="F39" s="203"/>
    </row>
    <row r="40" spans="1:18" x14ac:dyDescent="0.35">
      <c r="A40"/>
      <c r="B40"/>
      <c r="C40"/>
      <c r="D40"/>
      <c r="E40"/>
      <c r="F40"/>
      <c r="G40"/>
      <c r="H40"/>
      <c r="I40"/>
      <c r="J40"/>
      <c r="K40"/>
      <c r="L40"/>
      <c r="M40"/>
      <c r="N40"/>
      <c r="O40"/>
      <c r="P40"/>
      <c r="Q40"/>
      <c r="R40"/>
    </row>
    <row r="41" spans="1:18" s="198" customFormat="1" ht="14" x14ac:dyDescent="0.35">
      <c r="A41" s="244"/>
      <c r="B41" s="244"/>
      <c r="C41" s="244"/>
      <c r="D41" s="244"/>
      <c r="E41" s="244" t="s">
        <v>123</v>
      </c>
      <c r="F41" s="204">
        <v>4</v>
      </c>
      <c r="G41" s="244" t="s">
        <v>110</v>
      </c>
      <c r="H41" s="244"/>
      <c r="I41" s="244"/>
      <c r="J41" s="244"/>
      <c r="K41" s="244"/>
      <c r="L41" s="244"/>
      <c r="M41" s="244"/>
      <c r="N41" s="244"/>
      <c r="O41" s="244"/>
      <c r="P41" s="244"/>
      <c r="Q41" s="244"/>
      <c r="R41" s="244"/>
    </row>
    <row r="42" spans="1:18" x14ac:dyDescent="0.35">
      <c r="A42"/>
      <c r="B42"/>
      <c r="C42"/>
      <c r="D42"/>
      <c r="E42"/>
      <c r="F42"/>
      <c r="G42"/>
      <c r="H42"/>
      <c r="I42"/>
      <c r="J42"/>
      <c r="K42"/>
      <c r="L42"/>
      <c r="M42"/>
      <c r="N42"/>
      <c r="O42"/>
      <c r="P42"/>
      <c r="Q42"/>
      <c r="R42"/>
    </row>
    <row r="43" spans="1:18" s="198" customFormat="1" ht="14" x14ac:dyDescent="0.35">
      <c r="A43" s="244"/>
      <c r="B43" s="244"/>
      <c r="C43" s="244"/>
      <c r="D43" s="244"/>
      <c r="E43" s="108" t="str">
        <f xml:space="preserve"> TEXT( F36,1 ) &amp; " cumulative percentage of allocated spend given gate reached for" &amp; TEXT( MID( $A$32, 3, 100 ), 1 )</f>
        <v>Affinity Water cumulative percentage of allocated spend given gate reached for Grand Union Canal Transfer</v>
      </c>
      <c r="F43" s="202">
        <v>1</v>
      </c>
      <c r="G43" s="108" t="s">
        <v>105</v>
      </c>
      <c r="H43" s="244"/>
      <c r="I43" s="244"/>
      <c r="J43" s="244"/>
      <c r="K43" s="244"/>
      <c r="L43" s="244"/>
      <c r="M43" s="244"/>
      <c r="N43" s="244"/>
      <c r="O43" s="244"/>
      <c r="P43" s="244"/>
      <c r="Q43" s="244"/>
      <c r="R43" s="244"/>
    </row>
    <row r="44" spans="1:18" s="198" customFormat="1" ht="14" x14ac:dyDescent="0.35">
      <c r="A44" s="244"/>
      <c r="B44" s="244"/>
      <c r="C44" s="244"/>
      <c r="D44" s="244"/>
      <c r="E44" s="108" t="str">
        <f xml:space="preserve"> TEXT( F37,1 ) &amp; " cumulative percentage of allocated spend given gate reached for" &amp; TEXT( MID( $A$32, 3, 100 ), 1 )</f>
        <v>Severn Trent cumulative percentage of allocated spend given gate reached for Grand Union Canal Transfer</v>
      </c>
      <c r="F44" s="202"/>
      <c r="G44" s="108" t="s">
        <v>105</v>
      </c>
      <c r="H44" s="244"/>
      <c r="I44" s="244"/>
      <c r="J44" s="244"/>
      <c r="K44" s="244"/>
      <c r="L44" s="244"/>
      <c r="M44" s="244"/>
      <c r="N44" s="244"/>
      <c r="O44" s="244"/>
      <c r="P44" s="244"/>
      <c r="Q44" s="244"/>
      <c r="R44" s="244"/>
    </row>
    <row r="45" spans="1:18" s="108" customFormat="1" ht="12.5" x14ac:dyDescent="0.35">
      <c r="F45" s="110"/>
    </row>
    <row r="46" spans="1:18" s="108" customFormat="1" ht="13" x14ac:dyDescent="0.35">
      <c r="D46" s="162" t="s">
        <v>124</v>
      </c>
      <c r="F46" s="110"/>
    </row>
    <row r="47" spans="1:18" s="108" customFormat="1" ht="12.5" x14ac:dyDescent="0.35">
      <c r="F47" s="110"/>
    </row>
    <row r="48" spans="1:18" s="108" customFormat="1" ht="12.5" x14ac:dyDescent="0.35">
      <c r="E48" s="108" t="str">
        <f xml:space="preserve"> TEXT( F36,1 ) &amp; " totex allowance for" &amp; TEXT( MID( $A$32, 3, 100 ), 1 ) &amp; " - " &amp; TEXT( $E$29, 1 ) &amp; " (17-18 FYA CPIH deflated prices)"</f>
        <v>Affinity Water totex allowance for Grand Union Canal Transfer - water resources (17-18 FYA CPIH deflated prices)</v>
      </c>
      <c r="F48" s="258">
        <f>9*74.5%</f>
        <v>6.7050000000000001</v>
      </c>
      <c r="G48" s="108" t="s">
        <v>125</v>
      </c>
    </row>
    <row r="49" spans="1:18" s="108" customFormat="1" ht="12.5" x14ac:dyDescent="0.35">
      <c r="E49" s="108" t="str">
        <f xml:space="preserve"> TEXT( F37,1 ) &amp; " totex allowance for" &amp; TEXT( MID( $A$32, 3, 100 ), 1 ) &amp; " - " &amp; TEXT( $E$29, 1 ) &amp; " (17-18 FYA CPIH deflated prices)"</f>
        <v>Severn Trent totex allowance for Grand Union Canal Transfer - water resources (17-18 FYA CPIH deflated prices)</v>
      </c>
      <c r="F49" s="203"/>
      <c r="G49" s="108" t="s">
        <v>125</v>
      </c>
    </row>
    <row r="50" spans="1:18" s="108" customFormat="1" ht="12.5" x14ac:dyDescent="0.35">
      <c r="F50" s="110"/>
    </row>
    <row r="51" spans="1:18" s="198" customFormat="1" ht="14" x14ac:dyDescent="0.35">
      <c r="A51" s="244"/>
      <c r="B51" s="244"/>
      <c r="C51" s="244"/>
      <c r="D51" s="244"/>
      <c r="E51" s="108" t="str">
        <f xml:space="preserve"> TEXT( F36,1 ) &amp; " totex allowance for" &amp; TEXT( MID( $A$32, 3, 100 ), 1 ) &amp; " - " &amp; TEXT( $E$30, 1 ) &amp; " (17-18 FYA CPIH deflated prices)"</f>
        <v>Affinity Water totex allowance for Grand Union Canal Transfer - water network plus (17-18 FYA CPIH deflated prices)</v>
      </c>
      <c r="F51" s="258">
        <f>9*25.5%</f>
        <v>2.2949999999999999</v>
      </c>
      <c r="G51" s="108" t="s">
        <v>125</v>
      </c>
      <c r="H51" s="244"/>
      <c r="I51" s="244"/>
      <c r="J51" s="244"/>
      <c r="K51" s="244"/>
      <c r="L51" s="244"/>
      <c r="M51" s="244"/>
      <c r="N51" s="244"/>
      <c r="O51" s="244"/>
      <c r="P51" s="244"/>
      <c r="Q51" s="244"/>
      <c r="R51" s="244"/>
    </row>
    <row r="52" spans="1:18" s="198" customFormat="1" ht="14" x14ac:dyDescent="0.35">
      <c r="A52" s="244"/>
      <c r="B52" s="244"/>
      <c r="C52" s="244"/>
      <c r="D52" s="244"/>
      <c r="E52" s="108" t="str">
        <f xml:space="preserve"> TEXT( F37,1 ) &amp; " totex allowance for" &amp; TEXT( MID( $A$32, 3, 100 ), 1 ) &amp; " - " &amp; TEXT( $E$30, 1 ) &amp; " (17-18 FYA CPIH deflated prices)"</f>
        <v>Severn Trent totex allowance for Grand Union Canal Transfer - water network plus (17-18 FYA CPIH deflated prices)</v>
      </c>
      <c r="F52" s="203"/>
      <c r="G52" s="108" t="s">
        <v>125</v>
      </c>
      <c r="H52" s="244"/>
      <c r="I52" s="244"/>
      <c r="J52" s="244"/>
      <c r="K52" s="244"/>
      <c r="L52" s="244"/>
      <c r="M52" s="244"/>
      <c r="N52" s="244"/>
      <c r="O52" s="244"/>
      <c r="P52" s="244"/>
      <c r="Q52" s="244"/>
      <c r="R52" s="244"/>
    </row>
    <row r="53" spans="1:18" s="198" customFormat="1" ht="14" x14ac:dyDescent="0.35">
      <c r="A53" s="244"/>
      <c r="B53" s="244"/>
      <c r="C53" s="244"/>
      <c r="D53" s="244"/>
      <c r="E53" s="244"/>
      <c r="F53" s="254"/>
      <c r="G53" s="244"/>
      <c r="H53" s="244"/>
      <c r="I53" s="244"/>
      <c r="J53" s="244"/>
      <c r="K53" s="244"/>
      <c r="L53" s="244"/>
      <c r="M53" s="244"/>
      <c r="N53" s="244"/>
      <c r="O53" s="244"/>
      <c r="P53" s="244"/>
      <c r="Q53" s="244"/>
      <c r="R53" s="244"/>
    </row>
    <row r="54" spans="1:18" s="198" customFormat="1" ht="14" x14ac:dyDescent="0.35">
      <c r="A54" s="244"/>
      <c r="B54" s="244"/>
      <c r="C54" s="244"/>
      <c r="D54" s="108"/>
      <c r="E54" s="108" t="str">
        <f xml:space="preserve"> TEXT( F36,1 ) &amp; " PAYG ratio - " &amp; TEXT( $E$29, 1 )</f>
        <v>Affinity Water PAYG ratio - water resources</v>
      </c>
      <c r="F54" s="202">
        <v>0.36399999999999999</v>
      </c>
      <c r="G54" s="108" t="s">
        <v>105</v>
      </c>
      <c r="H54" s="108"/>
      <c r="I54" s="108"/>
      <c r="J54" s="244"/>
      <c r="K54" s="244"/>
      <c r="L54" s="244"/>
      <c r="M54" s="244"/>
      <c r="N54" s="244"/>
      <c r="O54" s="244"/>
      <c r="P54" s="244"/>
      <c r="Q54" s="244"/>
      <c r="R54" s="244"/>
    </row>
    <row r="55" spans="1:18" s="198" customFormat="1" ht="14" x14ac:dyDescent="0.35">
      <c r="A55" s="244"/>
      <c r="B55" s="244"/>
      <c r="C55" s="244"/>
      <c r="D55" s="108"/>
      <c r="E55" s="108" t="str">
        <f xml:space="preserve"> TEXT( F37,1 ) &amp; " PAYG ratio - " &amp; TEXT( $E$29, 1 )</f>
        <v>Severn Trent PAYG ratio - water resources</v>
      </c>
      <c r="F55" s="202"/>
      <c r="G55" s="108" t="s">
        <v>105</v>
      </c>
      <c r="H55" s="108"/>
      <c r="I55" s="108"/>
      <c r="J55" s="244"/>
      <c r="K55" s="244"/>
      <c r="L55" s="244"/>
      <c r="M55" s="244"/>
      <c r="N55" s="244"/>
      <c r="O55" s="244"/>
      <c r="P55" s="244"/>
      <c r="Q55" s="244"/>
      <c r="R55" s="244"/>
    </row>
    <row r="56" spans="1:18" s="108" customFormat="1" ht="12.5" x14ac:dyDescent="0.35">
      <c r="F56" s="110"/>
    </row>
    <row r="57" spans="1:18" s="108" customFormat="1" ht="12.5" x14ac:dyDescent="0.35">
      <c r="E57" s="108" t="str">
        <f xml:space="preserve"> TEXT( F36,1 ) &amp; " PAYG ratio - " &amp; TEXT( $E$30, 1 )</f>
        <v>Affinity Water PAYG ratio - water network plus</v>
      </c>
      <c r="F57" s="202">
        <v>0.61499999999999999</v>
      </c>
      <c r="G57" s="108" t="s">
        <v>105</v>
      </c>
    </row>
    <row r="58" spans="1:18" s="108" customFormat="1" ht="12.5" x14ac:dyDescent="0.35">
      <c r="E58" s="108" t="str">
        <f xml:space="preserve"> TEXT( F37,1 ) &amp; " PAYG ratio - " &amp; TEXT( $E$30, 1 )</f>
        <v>Severn Trent PAYG ratio - water network plus</v>
      </c>
      <c r="F58" s="202"/>
      <c r="G58" s="108" t="s">
        <v>105</v>
      </c>
    </row>
    <row r="59" spans="1:18" s="108" customFormat="1" ht="14" x14ac:dyDescent="0.35">
      <c r="F59" s="254"/>
    </row>
    <row r="60" spans="1:18" s="108" customFormat="1" ht="14" x14ac:dyDescent="0.35">
      <c r="D60" s="162" t="s">
        <v>126</v>
      </c>
      <c r="F60" s="254"/>
    </row>
    <row r="61" spans="1:18" x14ac:dyDescent="0.35">
      <c r="A61" s="108"/>
      <c r="B61" s="108"/>
      <c r="C61" s="108"/>
      <c r="D61" s="108"/>
      <c r="E61" s="108"/>
      <c r="F61" s="110"/>
      <c r="G61" s="108"/>
      <c r="H61" s="108"/>
      <c r="I61" s="108"/>
      <c r="J61" s="108"/>
      <c r="K61" s="108"/>
      <c r="L61" s="108"/>
      <c r="M61" s="108"/>
      <c r="N61" s="108"/>
      <c r="O61" s="108"/>
      <c r="P61" s="108"/>
      <c r="Q61" s="108"/>
      <c r="R61" s="108"/>
    </row>
    <row r="62" spans="1:18" x14ac:dyDescent="0.35">
      <c r="A62" s="108"/>
      <c r="B62" s="108"/>
      <c r="C62" s="108"/>
      <c r="D62" s="244"/>
      <c r="E62" s="244" t="str">
        <f xml:space="preserve"> TEXT( F36,1 ) &amp; " outturn totex for" &amp; TEXT( MID( $A$32, 3, 100 ), 1 ) &amp; " - " &amp; TEXT( $E$29, 1 ) &amp; " (17-18 FYA CPIH deflated prices)"</f>
        <v>Affinity Water outturn totex for Grand Union Canal Transfer - water resources (17-18 FYA CPIH deflated prices)</v>
      </c>
      <c r="F62" s="203">
        <v>0</v>
      </c>
      <c r="G62" s="108" t="s">
        <v>125</v>
      </c>
      <c r="H62" s="244"/>
      <c r="I62" s="244"/>
      <c r="J62" s="108"/>
      <c r="K62" s="108"/>
      <c r="L62" s="108"/>
      <c r="M62" s="108"/>
      <c r="N62" s="108"/>
      <c r="O62" s="108"/>
      <c r="P62" s="108"/>
      <c r="Q62" s="108"/>
      <c r="R62" s="108"/>
    </row>
    <row r="63" spans="1:18" x14ac:dyDescent="0.35">
      <c r="A63" s="108"/>
      <c r="B63" s="108"/>
      <c r="C63" s="108"/>
      <c r="D63" s="244"/>
      <c r="E63" s="244" t="str">
        <f xml:space="preserve"> TEXT( F37,1 ) &amp; " outturn totex for" &amp; TEXT( MID( $A$32, 3, 100 ), 1 ) &amp; " - " &amp; TEXT( $E$29, 1 ) &amp; " (17-18 FYA CPIH deflated prices)"</f>
        <v>Severn Trent outturn totex for Grand Union Canal Transfer - water resources (17-18 FYA CPIH deflated prices)</v>
      </c>
      <c r="F63" s="203"/>
      <c r="G63" s="108" t="s">
        <v>125</v>
      </c>
      <c r="H63" s="244"/>
      <c r="I63" s="244"/>
      <c r="J63" s="108"/>
      <c r="K63" s="108"/>
      <c r="L63" s="108"/>
      <c r="M63" s="108"/>
      <c r="N63" s="108"/>
      <c r="O63" s="108"/>
      <c r="P63" s="108"/>
      <c r="Q63" s="108"/>
      <c r="R63" s="108"/>
    </row>
    <row r="64" spans="1:18" x14ac:dyDescent="0.35">
      <c r="A64" s="108"/>
      <c r="B64" s="108"/>
      <c r="C64" s="108"/>
      <c r="D64" s="244"/>
      <c r="E64" s="244"/>
      <c r="F64" s="254"/>
      <c r="G64" s="244"/>
      <c r="H64" s="244"/>
      <c r="I64" s="244"/>
      <c r="J64" s="108"/>
      <c r="K64" s="108"/>
      <c r="L64" s="108"/>
      <c r="M64" s="108"/>
      <c r="N64" s="108"/>
      <c r="O64" s="108"/>
      <c r="P64" s="108"/>
      <c r="Q64" s="108"/>
      <c r="R64" s="108"/>
    </row>
    <row r="65" spans="1:18" x14ac:dyDescent="0.35">
      <c r="A65" s="108"/>
      <c r="B65" s="108"/>
      <c r="C65" s="108"/>
      <c r="D65" s="108"/>
      <c r="E65" s="244" t="str">
        <f xml:space="preserve"> TEXT( F36,1 ) &amp; " outturn totex for" &amp; TEXT( MID( $A$32, 3, 100 ), 1 ) &amp; " - " &amp; TEXT( $E$30, 1 ) &amp; " (17-18 FYA CPIH deflated prices)"</f>
        <v>Affinity Water outturn totex for Grand Union Canal Transfer - water network plus (17-18 FYA CPIH deflated prices)</v>
      </c>
      <c r="F65" s="258">
        <f>(0.559+0.42)*104.21666667/113.1166667 + (0.278+0.209) * 104.21666667 / 109.1083333</f>
        <v>1.3671387192995836</v>
      </c>
      <c r="G65" s="108" t="s">
        <v>125</v>
      </c>
      <c r="H65" s="108"/>
      <c r="I65" s="108"/>
      <c r="J65" s="108"/>
      <c r="K65" s="108"/>
      <c r="L65" s="108"/>
      <c r="M65" s="108"/>
      <c r="N65" s="108"/>
      <c r="O65" s="108"/>
      <c r="P65" s="108"/>
      <c r="Q65" s="108"/>
      <c r="R65" s="108"/>
    </row>
    <row r="66" spans="1:18" x14ac:dyDescent="0.35">
      <c r="A66" s="108"/>
      <c r="B66" s="108"/>
      <c r="C66" s="108"/>
      <c r="D66" s="108"/>
      <c r="E66" s="244" t="str">
        <f xml:space="preserve"> TEXT( F37,1 ) &amp; " outturn totex for" &amp; TEXT( MID( $A$32, 3, 100 ), 1 ) &amp; " - " &amp; TEXT( $E$30, 1 ) &amp; " (17-18 FYA CPIH deflated prices)"</f>
        <v>Severn Trent outturn totex for Grand Union Canal Transfer - water network plus (17-18 FYA CPIH deflated prices)</v>
      </c>
      <c r="F66" s="203"/>
      <c r="G66" s="108" t="s">
        <v>125</v>
      </c>
      <c r="H66" s="108"/>
      <c r="I66" s="108"/>
      <c r="J66" s="108"/>
      <c r="K66" s="108"/>
      <c r="L66" s="108"/>
      <c r="M66" s="108"/>
      <c r="N66" s="108"/>
      <c r="O66" s="108"/>
      <c r="P66" s="108"/>
      <c r="Q66" s="108"/>
      <c r="R66" s="108"/>
    </row>
    <row r="67" spans="1:18" x14ac:dyDescent="0.35">
      <c r="A67" s="244"/>
      <c r="B67" s="244"/>
      <c r="C67" s="244"/>
      <c r="D67" s="244"/>
      <c r="E67" s="244"/>
      <c r="F67" s="254"/>
      <c r="G67" s="244"/>
      <c r="H67" s="244"/>
      <c r="I67" s="244"/>
      <c r="J67" s="244"/>
      <c r="K67" s="244"/>
      <c r="L67" s="244"/>
      <c r="M67" s="244"/>
      <c r="N67" s="244"/>
      <c r="O67" s="244"/>
      <c r="P67" s="244"/>
      <c r="Q67" s="244"/>
      <c r="R67" s="244"/>
    </row>
    <row r="68" spans="1:18" x14ac:dyDescent="0.35">
      <c r="A68" s="244"/>
      <c r="B68" s="244"/>
      <c r="C68" s="244"/>
      <c r="D68" s="244"/>
      <c r="E68" s="244" t="str">
        <f xml:space="preserve"> TEXT( F36,1 ) &amp; " penalty for" &amp; TEXT( MID( $A$32, 3, 100 ), 1 ) &amp; " - " &amp; TEXT( $E$29, 1 ) &amp; " (17-18 FYA CPIH deflated prices)"</f>
        <v>Affinity Water penalty for Grand Union Canal Transfer - water resources (17-18 FYA CPIH deflated prices)</v>
      </c>
      <c r="F68" s="203">
        <v>0</v>
      </c>
      <c r="G68" s="108" t="s">
        <v>125</v>
      </c>
      <c r="H68" s="244"/>
      <c r="I68" s="244"/>
      <c r="J68" s="244"/>
      <c r="K68" s="244"/>
      <c r="L68" s="244"/>
      <c r="M68" s="244"/>
      <c r="N68" s="244"/>
      <c r="O68" s="244"/>
      <c r="P68" s="244"/>
      <c r="Q68" s="244"/>
      <c r="R68" s="244"/>
    </row>
    <row r="69" spans="1:18" x14ac:dyDescent="0.35">
      <c r="A69" s="244"/>
      <c r="B69" s="244"/>
      <c r="C69" s="244"/>
      <c r="D69" s="244"/>
      <c r="E69" s="244" t="str">
        <f xml:space="preserve"> TEXT( F37,1 ) &amp; " penalty for" &amp; TEXT( MID( $A$32, 3, 100 ), 1 ) &amp; " - " &amp; TEXT( $E$29, 1 ) &amp; " (17-18 FYA CPIH deflated prices)"</f>
        <v>Severn Trent penalty for Grand Union Canal Transfer - water resources (17-18 FYA CPIH deflated prices)</v>
      </c>
      <c r="F69" s="203"/>
      <c r="G69" s="108" t="s">
        <v>125</v>
      </c>
      <c r="H69" s="244"/>
      <c r="I69" s="244"/>
      <c r="J69" s="244"/>
      <c r="K69" s="244"/>
      <c r="L69" s="244"/>
      <c r="M69" s="244"/>
      <c r="N69" s="244"/>
      <c r="O69" s="244"/>
      <c r="P69" s="244"/>
      <c r="Q69" s="244"/>
      <c r="R69" s="244"/>
    </row>
    <row r="70" spans="1:18" x14ac:dyDescent="0.35">
      <c r="A70" s="244"/>
      <c r="B70" s="244"/>
      <c r="C70" s="244"/>
      <c r="D70" s="244"/>
      <c r="E70" s="244"/>
      <c r="F70" s="254"/>
      <c r="G70" s="244"/>
      <c r="H70" s="244"/>
      <c r="I70" s="244"/>
      <c r="J70" s="244"/>
      <c r="K70" s="244"/>
      <c r="L70" s="244"/>
      <c r="M70" s="244"/>
      <c r="N70" s="244"/>
      <c r="O70" s="244"/>
      <c r="P70" s="244"/>
      <c r="Q70" s="244"/>
      <c r="R70" s="244"/>
    </row>
    <row r="71" spans="1:18" x14ac:dyDescent="0.35">
      <c r="A71" s="244"/>
      <c r="B71" s="244"/>
      <c r="C71" s="244"/>
      <c r="D71" s="244"/>
      <c r="E71" s="244" t="str">
        <f xml:space="preserve"> TEXT( F36,1 ) &amp; " penalty for" &amp; TEXT( MID( $A$32, 3, 100 ), 1 ) &amp; " - " &amp; TEXT( $E$30, 1 ) &amp; " (17-18 FYA CPIH deflated prices)"</f>
        <v>Affinity Water penalty for Grand Union Canal Transfer - water network plus (17-18 FYA CPIH deflated prices)</v>
      </c>
      <c r="F71" s="203">
        <v>0</v>
      </c>
      <c r="G71" s="108" t="s">
        <v>125</v>
      </c>
      <c r="H71" s="244"/>
      <c r="I71" s="244"/>
      <c r="J71" s="244"/>
      <c r="K71" s="244"/>
      <c r="L71" s="244"/>
      <c r="M71" s="244"/>
      <c r="N71" s="244"/>
      <c r="O71" s="244"/>
      <c r="P71" s="244"/>
      <c r="Q71" s="244"/>
      <c r="R71" s="244"/>
    </row>
    <row r="72" spans="1:18" x14ac:dyDescent="0.35">
      <c r="A72" s="244"/>
      <c r="B72" s="244"/>
      <c r="C72" s="244"/>
      <c r="D72" s="244"/>
      <c r="E72" s="244" t="str">
        <f xml:space="preserve"> TEXT( F37,1 ) &amp; " penalty for" &amp; TEXT( MID( $A$32, 3, 100 ), 1 ) &amp; " - " &amp; TEXT( $E$30, 1 ) &amp; " (17-18 FYA CPIH deflated prices)"</f>
        <v>Severn Trent penalty for Grand Union Canal Transfer - water network plus (17-18 FYA CPIH deflated prices)</v>
      </c>
      <c r="F72" s="203"/>
      <c r="G72" s="108" t="s">
        <v>125</v>
      </c>
      <c r="H72" s="244"/>
      <c r="I72" s="244"/>
      <c r="J72" s="244"/>
      <c r="K72" s="244"/>
      <c r="L72" s="244"/>
      <c r="M72" s="244"/>
      <c r="N72" s="244"/>
      <c r="O72" s="244"/>
      <c r="P72" s="244"/>
      <c r="Q72" s="244"/>
      <c r="R72" s="244"/>
    </row>
    <row r="73" spans="1:18" x14ac:dyDescent="0.35">
      <c r="A73" s="244"/>
      <c r="B73" s="244"/>
      <c r="C73" s="244"/>
      <c r="D73" s="244"/>
      <c r="E73" s="244"/>
      <c r="F73" s="254"/>
      <c r="G73" s="244"/>
      <c r="H73" s="244"/>
      <c r="I73" s="244"/>
      <c r="J73" s="244"/>
      <c r="K73" s="244"/>
      <c r="L73" s="244"/>
      <c r="M73" s="244"/>
      <c r="N73" s="244"/>
      <c r="O73" s="244"/>
      <c r="P73" s="244"/>
      <c r="Q73" s="244"/>
      <c r="R73" s="244"/>
    </row>
    <row r="74" spans="1:18" x14ac:dyDescent="0.35">
      <c r="A74" s="141" t="s">
        <v>127</v>
      </c>
      <c r="B74" s="141"/>
      <c r="C74" s="141"/>
      <c r="D74" s="141"/>
      <c r="E74" s="141"/>
      <c r="F74" s="72"/>
      <c r="G74" s="141"/>
      <c r="H74" s="141"/>
      <c r="I74" s="141"/>
      <c r="J74" s="141"/>
      <c r="K74" s="141"/>
      <c r="L74" s="141"/>
      <c r="M74" s="141"/>
      <c r="N74" s="141"/>
      <c r="O74" s="141"/>
      <c r="P74" s="141"/>
      <c r="Q74" s="141"/>
      <c r="R74" s="141"/>
    </row>
    <row r="75" spans="1:18" x14ac:dyDescent="0.35">
      <c r="A75" s="244"/>
      <c r="B75" s="244"/>
      <c r="C75" s="244"/>
      <c r="D75" s="244"/>
      <c r="E75" s="244"/>
      <c r="F75" s="254"/>
      <c r="G75" s="244"/>
      <c r="H75" s="244"/>
      <c r="I75" s="244"/>
      <c r="J75" s="244"/>
      <c r="K75" s="244"/>
      <c r="L75" s="244"/>
      <c r="M75" s="244"/>
      <c r="N75" s="244"/>
      <c r="O75" s="244"/>
      <c r="P75" s="244"/>
      <c r="Q75" s="244"/>
      <c r="R75" s="244"/>
    </row>
    <row r="76" spans="1:18" s="108" customFormat="1" ht="13" x14ac:dyDescent="0.35">
      <c r="D76" s="162" t="s">
        <v>119</v>
      </c>
      <c r="F76" s="110"/>
    </row>
    <row r="77" spans="1:18" s="108" customFormat="1" ht="12.5" x14ac:dyDescent="0.35">
      <c r="F77" s="110"/>
    </row>
    <row r="78" spans="1:18" s="108" customFormat="1" ht="13" x14ac:dyDescent="0.35">
      <c r="D78" s="162"/>
      <c r="E78" s="108" t="s">
        <v>120</v>
      </c>
      <c r="F78" s="203" t="s">
        <v>128</v>
      </c>
    </row>
    <row r="79" spans="1:18" s="108" customFormat="1" ht="12.5" x14ac:dyDescent="0.35">
      <c r="F79" s="203" t="s">
        <v>129</v>
      </c>
    </row>
    <row r="80" spans="1:18" s="108" customFormat="1" ht="12.5" x14ac:dyDescent="0.35">
      <c r="F80" s="203"/>
    </row>
    <row r="81" spans="1:18" s="108" customFormat="1" ht="12.5" x14ac:dyDescent="0.35">
      <c r="F81" s="203"/>
    </row>
    <row r="82" spans="1:18" x14ac:dyDescent="0.35">
      <c r="A82"/>
      <c r="B82"/>
      <c r="C82"/>
      <c r="D82"/>
      <c r="E82"/>
      <c r="F82"/>
      <c r="G82"/>
      <c r="H82"/>
      <c r="I82"/>
      <c r="J82"/>
      <c r="K82"/>
      <c r="L82"/>
      <c r="M82"/>
      <c r="N82"/>
      <c r="O82"/>
      <c r="P82"/>
      <c r="Q82"/>
      <c r="R82"/>
    </row>
    <row r="83" spans="1:18" s="108" customFormat="1" ht="14" x14ac:dyDescent="0.35">
      <c r="E83" s="244" t="s">
        <v>130</v>
      </c>
      <c r="F83" s="204"/>
      <c r="G83" s="244" t="s">
        <v>110</v>
      </c>
    </row>
    <row r="84" spans="1:18" s="198" customFormat="1" ht="14" x14ac:dyDescent="0.35">
      <c r="A84" s="244"/>
      <c r="B84" s="244"/>
      <c r="C84" s="244"/>
      <c r="D84" s="244"/>
      <c r="E84" s="244"/>
      <c r="F84" s="254"/>
      <c r="G84" s="244"/>
      <c r="H84" s="244"/>
      <c r="I84" s="244"/>
      <c r="J84" s="244"/>
      <c r="K84" s="244"/>
      <c r="L84" s="244"/>
      <c r="M84" s="244"/>
      <c r="N84" s="244"/>
      <c r="O84" s="244"/>
      <c r="P84" s="244"/>
      <c r="Q84" s="244"/>
      <c r="R84" s="244"/>
    </row>
    <row r="85" spans="1:18" s="198" customFormat="1" ht="14" x14ac:dyDescent="0.35">
      <c r="A85" s="244"/>
      <c r="B85" s="244"/>
      <c r="C85" s="244"/>
      <c r="D85" s="244"/>
      <c r="E85" s="108" t="str">
        <f xml:space="preserve"> TEXT( F78,1 ) &amp; " cumulative percentage of allocated spend given gate reached for" &amp; TEXT( MID( $A$74, 3, 100 ), 1 )</f>
        <v>Company 3 cumulative percentage of allocated spend given gate reached for [unfunded scheme 1]</v>
      </c>
      <c r="F85" s="202"/>
      <c r="G85" s="108" t="s">
        <v>105</v>
      </c>
      <c r="H85" s="244"/>
      <c r="I85" s="244"/>
      <c r="J85" s="244"/>
      <c r="K85" s="244"/>
      <c r="L85" s="244"/>
      <c r="M85" s="244"/>
      <c r="N85" s="244"/>
      <c r="O85" s="244"/>
      <c r="P85" s="244"/>
      <c r="Q85" s="244"/>
      <c r="R85" s="244"/>
    </row>
    <row r="86" spans="1:18" s="198" customFormat="1" ht="14" x14ac:dyDescent="0.35">
      <c r="A86" s="244"/>
      <c r="B86" s="244"/>
      <c r="C86" s="244"/>
      <c r="D86" s="244"/>
      <c r="E86" s="108" t="str">
        <f xml:space="preserve"> TEXT( F79,1 ) &amp; " cumulative percentage of allocated spend given gate reached for" &amp; TEXT( MID( $A$74, 3, 100 ), 1 )</f>
        <v>Company 4 cumulative percentage of allocated spend given gate reached for [unfunded scheme 1]</v>
      </c>
      <c r="F86" s="202"/>
      <c r="G86" s="108" t="s">
        <v>105</v>
      </c>
      <c r="H86" s="244"/>
      <c r="I86" s="244"/>
      <c r="J86" s="244"/>
      <c r="K86" s="244"/>
      <c r="L86" s="244"/>
      <c r="M86" s="244"/>
      <c r="N86" s="244"/>
      <c r="O86" s="244"/>
      <c r="P86" s="244"/>
      <c r="Q86" s="244"/>
      <c r="R86" s="244"/>
    </row>
    <row r="87" spans="1:18" s="108" customFormat="1" ht="12.5" x14ac:dyDescent="0.35">
      <c r="F87" s="110"/>
    </row>
    <row r="88" spans="1:18" s="108" customFormat="1" ht="13" x14ac:dyDescent="0.35">
      <c r="D88" s="162" t="s">
        <v>131</v>
      </c>
      <c r="F88" s="110"/>
    </row>
    <row r="89" spans="1:18" s="108" customFormat="1" ht="12.5" x14ac:dyDescent="0.35">
      <c r="F89" s="110"/>
    </row>
    <row r="90" spans="1:18" s="108" customFormat="1" ht="12.5" x14ac:dyDescent="0.35">
      <c r="E90" s="108" t="str">
        <f xml:space="preserve"> TEXT( F78,1 ) &amp; " totex allowance for" &amp; TEXT( MID( $A$74, 3, 100 ), 1 ) &amp; " - " &amp; TEXT( $E$29, 1 ) &amp; " (17-18 FYA CPIH deflated prices)"</f>
        <v>Company 3 totex allowance for [unfunded scheme 1] - water resources (17-18 FYA CPIH deflated prices)</v>
      </c>
      <c r="F90" s="203"/>
      <c r="G90" s="108" t="s">
        <v>125</v>
      </c>
    </row>
    <row r="91" spans="1:18" s="108" customFormat="1" ht="12.5" x14ac:dyDescent="0.35">
      <c r="E91" s="108" t="str">
        <f xml:space="preserve"> TEXT( F79,1 ) &amp; " totex allowance for" &amp; TEXT( MID( $A$74, 3, 100 ), 1 ) &amp; " - " &amp; TEXT( $E$29, 1 ) &amp; " (17-18 FYA CPIH deflated prices)"</f>
        <v>Company 4 totex allowance for [unfunded scheme 1] - water resources (17-18 FYA CPIH deflated prices)</v>
      </c>
      <c r="F91" s="203"/>
      <c r="G91" s="108" t="s">
        <v>125</v>
      </c>
    </row>
    <row r="92" spans="1:18" s="108" customFormat="1" ht="12.5" x14ac:dyDescent="0.35">
      <c r="F92" s="110"/>
    </row>
    <row r="93" spans="1:18" s="198" customFormat="1" ht="14" x14ac:dyDescent="0.35">
      <c r="A93" s="244"/>
      <c r="B93" s="244"/>
      <c r="C93" s="244"/>
      <c r="D93" s="244"/>
      <c r="E93" s="108" t="str">
        <f xml:space="preserve"> TEXT( F78,1 ) &amp; " totex allowance for" &amp; TEXT( MID( $A$74, 3, 100 ), 1 ) &amp; " - " &amp; TEXT( $E$30, 1 ) &amp; " (17-18 FYA CPIH deflated prices)"</f>
        <v>Company 3 totex allowance for [unfunded scheme 1] - water network plus (17-18 FYA CPIH deflated prices)</v>
      </c>
      <c r="F93" s="203"/>
      <c r="G93" s="108" t="s">
        <v>125</v>
      </c>
      <c r="H93" s="244"/>
      <c r="I93" s="244"/>
      <c r="J93" s="244"/>
      <c r="K93" s="244"/>
      <c r="L93" s="244"/>
      <c r="M93" s="244"/>
      <c r="N93" s="244"/>
      <c r="O93" s="244"/>
      <c r="P93" s="244"/>
      <c r="Q93" s="244"/>
      <c r="R93" s="244"/>
    </row>
    <row r="94" spans="1:18" s="198" customFormat="1" ht="14" x14ac:dyDescent="0.35">
      <c r="A94" s="244"/>
      <c r="B94" s="244"/>
      <c r="C94" s="244"/>
      <c r="D94" s="244"/>
      <c r="E94" s="108" t="str">
        <f xml:space="preserve"> TEXT( F79,1 ) &amp; " totex allowance for" &amp; TEXT( MID( $A$74, 3, 100 ), 1 ) &amp; " - " &amp; TEXT( $E$30, 1 ) &amp; " (17-18 FYA CPIH deflated prices)"</f>
        <v>Company 4 totex allowance for [unfunded scheme 1] - water network plus (17-18 FYA CPIH deflated prices)</v>
      </c>
      <c r="F94" s="203"/>
      <c r="G94" s="108" t="s">
        <v>125</v>
      </c>
      <c r="H94" s="244"/>
      <c r="I94" s="244"/>
      <c r="J94" s="244"/>
      <c r="K94" s="244"/>
      <c r="L94" s="244"/>
      <c r="M94" s="244"/>
      <c r="N94" s="244"/>
      <c r="O94" s="244"/>
      <c r="P94" s="244"/>
      <c r="Q94" s="244"/>
      <c r="R94" s="244"/>
    </row>
    <row r="95" spans="1:18" s="198" customFormat="1" ht="14" x14ac:dyDescent="0.35">
      <c r="A95" s="244"/>
      <c r="B95" s="244"/>
      <c r="C95" s="244"/>
      <c r="D95" s="244"/>
      <c r="E95" s="244"/>
      <c r="F95" s="254"/>
      <c r="G95" s="244"/>
      <c r="H95" s="244"/>
      <c r="I95" s="244"/>
      <c r="J95" s="244"/>
      <c r="K95" s="244"/>
      <c r="L95" s="244"/>
      <c r="M95" s="244"/>
      <c r="N95" s="244"/>
      <c r="O95" s="244"/>
      <c r="P95" s="244"/>
      <c r="Q95" s="244"/>
      <c r="R95" s="244"/>
    </row>
    <row r="96" spans="1:18" s="198" customFormat="1" ht="14" x14ac:dyDescent="0.35">
      <c r="A96" s="244"/>
      <c r="B96" s="244"/>
      <c r="C96" s="244"/>
      <c r="D96" s="108"/>
      <c r="E96" s="108" t="str">
        <f xml:space="preserve"> TEXT( F78,1 ) &amp; " PAYG ratio - " &amp; TEXT( $E$29, 1 )</f>
        <v>Company 3 PAYG ratio - water resources</v>
      </c>
      <c r="F96" s="202"/>
      <c r="G96" s="108" t="s">
        <v>105</v>
      </c>
      <c r="H96" s="108"/>
      <c r="I96" s="108"/>
      <c r="J96" s="244"/>
      <c r="K96" s="244"/>
      <c r="L96" s="244"/>
      <c r="M96" s="244"/>
      <c r="N96" s="244"/>
      <c r="O96" s="244"/>
      <c r="P96" s="244"/>
      <c r="Q96" s="244"/>
      <c r="R96" s="244"/>
    </row>
    <row r="97" spans="1:18" s="244" customFormat="1" ht="14" x14ac:dyDescent="0.35">
      <c r="D97" s="108"/>
      <c r="E97" s="108" t="str">
        <f xml:space="preserve"> TEXT( F79,1 ) &amp; " PAYG ratio - " &amp; TEXT( $E$29, 1 )</f>
        <v>Company 4 PAYG ratio - water resources</v>
      </c>
      <c r="F97" s="202"/>
      <c r="G97" s="108" t="s">
        <v>105</v>
      </c>
      <c r="H97" s="108"/>
      <c r="I97" s="108"/>
    </row>
    <row r="98" spans="1:18" s="108" customFormat="1" ht="12.5" x14ac:dyDescent="0.35">
      <c r="F98" s="110"/>
    </row>
    <row r="99" spans="1:18" s="108" customFormat="1" ht="12.5" x14ac:dyDescent="0.35">
      <c r="E99" s="108" t="str">
        <f xml:space="preserve"> TEXT( F78,1 ) &amp; " PAYG ratio - " &amp; TEXT( $E$30, 1 )</f>
        <v>Company 3 PAYG ratio - water network plus</v>
      </c>
      <c r="F99" s="202"/>
      <c r="G99" s="108" t="s">
        <v>105</v>
      </c>
    </row>
    <row r="100" spans="1:18" s="108" customFormat="1" ht="12.5" x14ac:dyDescent="0.35">
      <c r="E100" s="108" t="str">
        <f xml:space="preserve"> TEXT( F79,1 ) &amp; " PAYG ratio - " &amp; TEXT( $E$30, 1 )</f>
        <v>Company 4 PAYG ratio - water network plus</v>
      </c>
      <c r="F100" s="202"/>
      <c r="G100" s="108" t="s">
        <v>105</v>
      </c>
    </row>
    <row r="101" spans="1:18" s="108" customFormat="1" ht="14" x14ac:dyDescent="0.35">
      <c r="F101" s="254"/>
    </row>
    <row r="102" spans="1:18" s="108" customFormat="1" ht="14" x14ac:dyDescent="0.35">
      <c r="D102" s="162" t="s">
        <v>126</v>
      </c>
      <c r="F102" s="254"/>
    </row>
    <row r="103" spans="1:18" x14ac:dyDescent="0.35">
      <c r="A103" s="108"/>
      <c r="B103" s="108"/>
      <c r="C103" s="108"/>
      <c r="D103" s="108"/>
      <c r="E103" s="108"/>
      <c r="F103" s="110"/>
      <c r="G103" s="108"/>
      <c r="H103" s="108"/>
      <c r="I103" s="108"/>
      <c r="J103" s="108"/>
      <c r="K103" s="108"/>
      <c r="L103" s="108"/>
      <c r="M103" s="108"/>
      <c r="N103" s="108"/>
      <c r="O103" s="108"/>
      <c r="P103" s="108"/>
      <c r="Q103" s="108"/>
      <c r="R103" s="108"/>
    </row>
    <row r="104" spans="1:18" x14ac:dyDescent="0.35">
      <c r="A104" s="108"/>
      <c r="B104" s="108"/>
      <c r="C104" s="108"/>
      <c r="D104" s="244"/>
      <c r="E104" s="244" t="str">
        <f xml:space="preserve"> TEXT( F78,1 ) &amp; " outturn totex for" &amp; TEXT( MID( $A$74, 3, 100 ), 1 ) &amp; " - " &amp; TEXT( $E$29, 1 ) &amp; " (17-18 FYA CPIH deflated prices)"</f>
        <v>Company 3 outturn totex for [unfunded scheme 1] - water resources (17-18 FYA CPIH deflated prices)</v>
      </c>
      <c r="F104" s="203"/>
      <c r="G104" s="108" t="s">
        <v>125</v>
      </c>
      <c r="H104" s="244"/>
      <c r="I104" s="244"/>
      <c r="J104" s="108"/>
      <c r="K104" s="108"/>
      <c r="L104" s="108"/>
      <c r="M104" s="108"/>
      <c r="N104" s="108"/>
      <c r="O104" s="108"/>
      <c r="P104" s="108"/>
      <c r="Q104" s="108"/>
      <c r="R104" s="108"/>
    </row>
    <row r="105" spans="1:18" x14ac:dyDescent="0.35">
      <c r="A105" s="108"/>
      <c r="B105" s="108"/>
      <c r="C105" s="108"/>
      <c r="D105" s="244"/>
      <c r="E105" s="244" t="str">
        <f xml:space="preserve"> TEXT( F79,1 ) &amp; " outturn totex for" &amp; TEXT( MID( $A$74, 3, 100 ), 1 ) &amp; " - " &amp; TEXT( $E$29, 1 ) &amp; " (17-18 FYA CPIH deflated prices)"</f>
        <v>Company 4 outturn totex for [unfunded scheme 1] - water resources (17-18 FYA CPIH deflated prices)</v>
      </c>
      <c r="F105" s="203"/>
      <c r="G105" s="108" t="s">
        <v>125</v>
      </c>
      <c r="H105" s="244"/>
      <c r="I105" s="244"/>
      <c r="J105" s="108"/>
      <c r="K105" s="108"/>
      <c r="L105" s="108"/>
      <c r="M105" s="108"/>
      <c r="N105" s="108"/>
      <c r="O105" s="108"/>
      <c r="P105" s="108"/>
      <c r="Q105" s="108"/>
      <c r="R105" s="108"/>
    </row>
    <row r="106" spans="1:18" x14ac:dyDescent="0.35">
      <c r="A106" s="108"/>
      <c r="B106" s="108"/>
      <c r="C106" s="108"/>
      <c r="D106" s="244"/>
      <c r="E106" s="244"/>
      <c r="F106" s="254"/>
      <c r="G106" s="244"/>
      <c r="H106" s="244"/>
      <c r="I106" s="244"/>
      <c r="J106" s="108"/>
      <c r="K106" s="108"/>
      <c r="L106" s="108"/>
      <c r="M106" s="108"/>
      <c r="N106" s="108"/>
      <c r="O106" s="108"/>
      <c r="P106" s="108"/>
      <c r="Q106" s="108"/>
      <c r="R106" s="108"/>
    </row>
    <row r="107" spans="1:18" x14ac:dyDescent="0.35">
      <c r="A107" s="108"/>
      <c r="B107" s="108"/>
      <c r="C107" s="108"/>
      <c r="D107" s="108"/>
      <c r="E107" s="244" t="str">
        <f xml:space="preserve"> TEXT( F78,1 ) &amp; " outturn totex for" &amp; TEXT( MID( $A$74, 3, 100 ), 1 ) &amp; " - " &amp; TEXT( $E$30, 1 ) &amp; " (17-18 FYA CPIH deflated prices)"</f>
        <v>Company 3 outturn totex for [unfunded scheme 1] - water network plus (17-18 FYA CPIH deflated prices)</v>
      </c>
      <c r="F107" s="203"/>
      <c r="G107" s="108" t="s">
        <v>125</v>
      </c>
      <c r="H107" s="108"/>
      <c r="I107" s="108"/>
      <c r="J107" s="108"/>
      <c r="K107" s="108"/>
      <c r="L107" s="108"/>
      <c r="M107" s="108"/>
      <c r="N107" s="108"/>
      <c r="O107" s="108"/>
      <c r="P107" s="108"/>
      <c r="Q107" s="108"/>
      <c r="R107" s="108"/>
    </row>
    <row r="108" spans="1:18" x14ac:dyDescent="0.35">
      <c r="A108" s="108"/>
      <c r="B108" s="108"/>
      <c r="C108" s="108"/>
      <c r="D108" s="108"/>
      <c r="E108" s="244" t="str">
        <f xml:space="preserve"> TEXT( F79,1 ) &amp; " outturn totex for" &amp; TEXT( MID( $A$74, 3, 100 ), 1 ) &amp; " - " &amp; TEXT( $E$30, 1 ) &amp; " (17-18 FYA CPIH deflated prices)"</f>
        <v>Company 4 outturn totex for [unfunded scheme 1] - water network plus (17-18 FYA CPIH deflated prices)</v>
      </c>
      <c r="F108" s="203"/>
      <c r="G108" s="108" t="s">
        <v>125</v>
      </c>
      <c r="H108" s="108"/>
      <c r="I108" s="108"/>
      <c r="J108" s="108"/>
      <c r="K108" s="108"/>
      <c r="L108" s="108"/>
      <c r="M108" s="108"/>
      <c r="N108" s="108"/>
      <c r="O108" s="108"/>
      <c r="P108" s="108"/>
      <c r="Q108" s="108"/>
      <c r="R108" s="108"/>
    </row>
    <row r="109" spans="1:18" x14ac:dyDescent="0.35">
      <c r="A109" s="244"/>
      <c r="B109" s="244"/>
      <c r="C109" s="244"/>
      <c r="D109" s="244"/>
      <c r="E109" s="244"/>
      <c r="F109" s="254"/>
      <c r="G109" s="244"/>
      <c r="H109" s="244"/>
      <c r="I109" s="244"/>
      <c r="J109" s="244"/>
      <c r="K109" s="244"/>
      <c r="L109" s="244"/>
      <c r="M109" s="244"/>
      <c r="N109" s="244"/>
      <c r="O109" s="244"/>
      <c r="P109" s="244"/>
      <c r="Q109" s="244"/>
      <c r="R109" s="244"/>
    </row>
    <row r="110" spans="1:18" x14ac:dyDescent="0.35">
      <c r="A110" s="244"/>
      <c r="B110" s="244"/>
      <c r="C110" s="244"/>
      <c r="D110" s="244"/>
      <c r="E110" s="244" t="str">
        <f xml:space="preserve"> TEXT( F78,1 ) &amp; " penalty for" &amp; TEXT( MID( $A$74, 3, 100 ), 1 ) &amp; " - " &amp; TEXT( $E$29, 1 ) &amp; " (17-18 FYA CPIH deflated prices)"</f>
        <v>Company 3 penalty for [unfunded scheme 1] - water resources (17-18 FYA CPIH deflated prices)</v>
      </c>
      <c r="F110" s="203"/>
      <c r="G110" s="108" t="s">
        <v>125</v>
      </c>
      <c r="H110" s="244"/>
      <c r="I110" s="244"/>
      <c r="J110" s="244"/>
      <c r="K110" s="244"/>
      <c r="L110" s="244"/>
      <c r="M110" s="244"/>
      <c r="N110" s="244"/>
      <c r="O110" s="244"/>
      <c r="P110" s="244"/>
      <c r="Q110" s="244"/>
      <c r="R110" s="244"/>
    </row>
    <row r="111" spans="1:18" x14ac:dyDescent="0.35">
      <c r="A111" s="244"/>
      <c r="B111" s="244"/>
      <c r="C111" s="244"/>
      <c r="D111" s="244"/>
      <c r="E111" s="244" t="str">
        <f xml:space="preserve"> TEXT( F79,1 ) &amp; " penalty for" &amp; TEXT( MID( $A$74, 3, 100 ), 1 ) &amp; " - " &amp; TEXT( $E$29, 1 ) &amp; " (17-18 FYA CPIH deflated prices)"</f>
        <v>Company 4 penalty for [unfunded scheme 1] - water resources (17-18 FYA CPIH deflated prices)</v>
      </c>
      <c r="F111" s="203"/>
      <c r="G111" s="108" t="s">
        <v>125</v>
      </c>
      <c r="H111" s="244"/>
      <c r="I111" s="244"/>
      <c r="J111" s="244"/>
      <c r="K111" s="244"/>
      <c r="L111" s="244"/>
      <c r="M111" s="244"/>
      <c r="N111" s="244"/>
      <c r="O111" s="244"/>
      <c r="P111" s="244"/>
      <c r="Q111" s="244"/>
      <c r="R111" s="244"/>
    </row>
    <row r="112" spans="1:18" x14ac:dyDescent="0.35">
      <c r="A112" s="244"/>
      <c r="B112" s="244"/>
      <c r="C112" s="244"/>
      <c r="D112" s="244"/>
      <c r="E112" s="244"/>
      <c r="F112" s="254"/>
      <c r="G112" s="244"/>
      <c r="H112" s="244"/>
      <c r="I112" s="244"/>
      <c r="J112" s="244"/>
      <c r="K112" s="244"/>
      <c r="L112" s="244"/>
      <c r="M112" s="244"/>
      <c r="N112" s="244"/>
      <c r="O112" s="244"/>
      <c r="P112" s="244"/>
      <c r="Q112" s="244"/>
      <c r="R112" s="244"/>
    </row>
    <row r="113" spans="1:18" x14ac:dyDescent="0.35">
      <c r="A113" s="244"/>
      <c r="B113" s="244"/>
      <c r="C113" s="244"/>
      <c r="D113" s="244"/>
      <c r="E113" s="244" t="str">
        <f xml:space="preserve"> TEXT( F78,1 ) &amp; " penalty for" &amp; TEXT( MID( $A$74, 3, 100 ), 1 ) &amp; " - " &amp; TEXT( $E$30, 1 ) &amp; " (17-18 FYA CPIH deflated prices)"</f>
        <v>Company 3 penalty for [unfunded scheme 1] - water network plus (17-18 FYA CPIH deflated prices)</v>
      </c>
      <c r="F113" s="203"/>
      <c r="G113" s="108" t="s">
        <v>125</v>
      </c>
      <c r="H113" s="244"/>
      <c r="I113" s="244"/>
      <c r="J113" s="244"/>
      <c r="K113" s="244"/>
      <c r="L113" s="244"/>
      <c r="M113" s="244"/>
      <c r="N113" s="244"/>
      <c r="O113" s="244"/>
      <c r="P113" s="244"/>
      <c r="Q113" s="244"/>
      <c r="R113" s="244"/>
    </row>
    <row r="114" spans="1:18" x14ac:dyDescent="0.35">
      <c r="A114" s="244"/>
      <c r="B114" s="244"/>
      <c r="C114" s="244"/>
      <c r="D114" s="244"/>
      <c r="E114" s="244" t="str">
        <f xml:space="preserve"> TEXT( F79,1 ) &amp; " penalty for" &amp; TEXT( MID( $A$74, 3, 100 ), 1 ) &amp; " - " &amp; TEXT( $E$30, 1 ) &amp; " (17-18 FYA CPIH deflated prices)"</f>
        <v>Company 4 penalty for [unfunded scheme 1] - water network plus (17-18 FYA CPIH deflated prices)</v>
      </c>
      <c r="F114" s="203"/>
      <c r="G114" s="108" t="s">
        <v>125</v>
      </c>
      <c r="H114" s="244"/>
      <c r="I114" s="244"/>
      <c r="J114" s="244"/>
      <c r="K114" s="244"/>
      <c r="L114" s="244"/>
      <c r="M114" s="244"/>
      <c r="N114" s="244"/>
      <c r="O114" s="244"/>
      <c r="P114" s="244"/>
      <c r="Q114" s="244"/>
      <c r="R114" s="244"/>
    </row>
    <row r="115" spans="1:18" x14ac:dyDescent="0.35">
      <c r="A115" s="244"/>
      <c r="B115" s="244"/>
      <c r="C115" s="244"/>
      <c r="D115" s="244"/>
      <c r="E115" s="244"/>
      <c r="F115" s="244"/>
      <c r="G115" s="244"/>
      <c r="H115" s="244"/>
      <c r="I115" s="244"/>
      <c r="J115" s="244"/>
      <c r="K115" s="244"/>
      <c r="L115" s="244"/>
      <c r="M115" s="244"/>
      <c r="N115" s="244"/>
      <c r="O115" s="244"/>
      <c r="P115" s="244"/>
      <c r="Q115" s="244"/>
      <c r="R115" s="244"/>
    </row>
    <row r="116" spans="1:18" x14ac:dyDescent="0.35">
      <c r="A116" s="102" t="s">
        <v>88</v>
      </c>
      <c r="B116" s="145"/>
      <c r="C116" s="145"/>
      <c r="D116" s="145"/>
      <c r="E116" s="145"/>
      <c r="F116" s="145"/>
      <c r="G116" s="145"/>
      <c r="H116" s="145"/>
      <c r="I116" s="145"/>
      <c r="J116" s="145"/>
      <c r="K116" s="145"/>
      <c r="L116" s="145"/>
      <c r="M116" s="145"/>
      <c r="N116" s="145"/>
      <c r="O116" s="145"/>
      <c r="P116" s="145"/>
      <c r="Q116" s="145"/>
      <c r="R116" s="145"/>
    </row>
    <row r="117" spans="1:18" x14ac:dyDescent="0.35"/>
    <row r="132" spans="1:18" hidden="1" x14ac:dyDescent="0.35">
      <c r="A132" s="105"/>
      <c r="B132" s="105"/>
      <c r="C132" s="105"/>
      <c r="D132" s="105"/>
      <c r="E132" s="105"/>
      <c r="F132" s="105"/>
      <c r="G132" s="105"/>
      <c r="H132" s="105"/>
      <c r="I132" s="105"/>
      <c r="J132" s="105"/>
      <c r="K132" s="105"/>
      <c r="L132" s="105"/>
      <c r="M132" s="105"/>
      <c r="N132" s="105"/>
      <c r="O132" s="105"/>
      <c r="P132" s="105"/>
      <c r="Q132" s="105"/>
      <c r="R132" s="105"/>
    </row>
    <row r="133" spans="1:18" hidden="1" x14ac:dyDescent="0.35">
      <c r="A133" s="105"/>
      <c r="B133" s="105"/>
      <c r="C133" s="105"/>
      <c r="D133" s="105"/>
      <c r="E133" s="105"/>
      <c r="F133" s="105"/>
      <c r="G133" s="105"/>
      <c r="H133" s="105"/>
      <c r="I133" s="105"/>
      <c r="J133" s="105"/>
      <c r="K133" s="105"/>
      <c r="L133" s="105"/>
      <c r="M133" s="105"/>
      <c r="N133" s="105"/>
      <c r="O133" s="105"/>
      <c r="P133" s="105"/>
      <c r="Q133" s="105"/>
      <c r="R133" s="105"/>
    </row>
    <row r="134" spans="1:18" hidden="1" x14ac:dyDescent="0.35">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35">
      <c r="A135" s="105"/>
      <c r="B135" s="105"/>
      <c r="C135" s="105"/>
      <c r="D135" s="105"/>
      <c r="E135" s="105"/>
      <c r="F135" s="105"/>
      <c r="G135" s="105"/>
      <c r="H135" s="105"/>
      <c r="I135" s="105"/>
      <c r="J135" s="105"/>
      <c r="K135" s="105"/>
      <c r="L135" s="105"/>
      <c r="M135" s="105"/>
      <c r="N135" s="105"/>
      <c r="O135" s="105"/>
      <c r="P135" s="105"/>
      <c r="Q135" s="105"/>
      <c r="R135" s="105"/>
    </row>
    <row r="136" spans="1:18" hidden="1" x14ac:dyDescent="0.35">
      <c r="A136" s="105"/>
      <c r="B136" s="105"/>
      <c r="C136" s="105"/>
      <c r="D136" s="105"/>
      <c r="E136" s="105"/>
      <c r="F136" s="105"/>
      <c r="G136" s="105"/>
      <c r="H136" s="105"/>
      <c r="I136" s="105"/>
      <c r="J136" s="105"/>
      <c r="K136" s="105"/>
      <c r="L136" s="105"/>
      <c r="M136" s="105"/>
      <c r="N136" s="105"/>
      <c r="O136" s="105"/>
      <c r="P136" s="105"/>
      <c r="Q136" s="105"/>
      <c r="R136" s="105"/>
    </row>
    <row r="137" spans="1:18" hidden="1" x14ac:dyDescent="0.35">
      <c r="A137" s="105"/>
      <c r="B137" s="105"/>
      <c r="C137" s="105"/>
      <c r="D137" s="105"/>
      <c r="E137" s="105"/>
      <c r="F137" s="105"/>
      <c r="G137" s="105"/>
      <c r="H137" s="105"/>
      <c r="I137" s="105"/>
      <c r="J137" s="105"/>
      <c r="K137" s="105"/>
      <c r="L137" s="105"/>
      <c r="M137" s="105"/>
      <c r="N137" s="105"/>
      <c r="O137" s="105"/>
      <c r="P137" s="105"/>
      <c r="Q137" s="105"/>
      <c r="R137" s="105"/>
    </row>
    <row r="138" spans="1:18" hidden="1" x14ac:dyDescent="0.35">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35">
      <c r="A139" s="105"/>
      <c r="B139" s="105"/>
      <c r="C139" s="105"/>
      <c r="D139" s="105"/>
      <c r="E139" s="105"/>
      <c r="F139" s="105"/>
      <c r="G139" s="105"/>
      <c r="H139" s="105"/>
      <c r="I139" s="105"/>
      <c r="J139" s="105"/>
      <c r="K139" s="105"/>
      <c r="L139" s="105"/>
      <c r="M139" s="105"/>
      <c r="N139" s="105"/>
      <c r="O139" s="105"/>
      <c r="P139" s="105"/>
      <c r="Q139" s="105"/>
      <c r="R139" s="105"/>
    </row>
    <row r="140" spans="1:18" hidden="1" x14ac:dyDescent="0.35">
      <c r="A140" s="105"/>
      <c r="B140" s="105"/>
      <c r="C140" s="105"/>
      <c r="D140" s="105"/>
      <c r="E140" s="105"/>
      <c r="F140" s="105"/>
      <c r="G140" s="105"/>
      <c r="H140" s="105"/>
      <c r="I140" s="105"/>
      <c r="J140" s="105"/>
      <c r="K140" s="105"/>
      <c r="L140" s="105"/>
      <c r="M140" s="105"/>
      <c r="N140" s="105"/>
      <c r="O140" s="105"/>
      <c r="P140" s="105"/>
      <c r="Q140" s="105"/>
      <c r="R140" s="105"/>
    </row>
    <row r="141" spans="1:18" hidden="1" x14ac:dyDescent="0.35">
      <c r="A141" s="105"/>
      <c r="B141" s="105"/>
      <c r="C141" s="105"/>
      <c r="D141" s="105"/>
      <c r="E141" s="105"/>
      <c r="F141" s="105"/>
      <c r="G141" s="105"/>
      <c r="H141" s="105"/>
      <c r="I141" s="105"/>
      <c r="J141" s="105"/>
      <c r="K141" s="105"/>
      <c r="L141" s="105"/>
      <c r="M141" s="105"/>
      <c r="N141" s="105"/>
      <c r="O141" s="105"/>
      <c r="P141" s="105"/>
      <c r="Q141" s="105"/>
      <c r="R141" s="105"/>
    </row>
    <row r="142" spans="1:18" hidden="1" x14ac:dyDescent="0.35">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35">
      <c r="A143" s="105"/>
      <c r="B143" s="105"/>
      <c r="C143" s="105"/>
      <c r="D143" s="105"/>
      <c r="E143" s="105"/>
      <c r="F143" s="105"/>
      <c r="G143" s="105"/>
      <c r="H143" s="105"/>
      <c r="I143" s="105"/>
      <c r="J143" s="105"/>
      <c r="K143" s="105"/>
      <c r="L143" s="105"/>
      <c r="M143" s="105"/>
      <c r="N143" s="105"/>
      <c r="O143" s="105"/>
      <c r="P143" s="105"/>
      <c r="Q143" s="105"/>
      <c r="R143" s="105"/>
    </row>
    <row r="144" spans="1:18" hidden="1" x14ac:dyDescent="0.35">
      <c r="A144" s="105"/>
      <c r="B144" s="105"/>
      <c r="C144" s="105"/>
      <c r="D144" s="105"/>
      <c r="E144" s="105"/>
      <c r="F144" s="105"/>
      <c r="G144" s="105"/>
      <c r="H144" s="105"/>
      <c r="I144" s="105"/>
      <c r="J144" s="105"/>
      <c r="K144" s="105"/>
      <c r="L144" s="105"/>
      <c r="M144" s="105"/>
      <c r="N144" s="105"/>
      <c r="O144" s="105"/>
      <c r="P144" s="105"/>
      <c r="Q144" s="105"/>
      <c r="R144" s="105"/>
    </row>
    <row r="145" spans="19:16384" s="105" customFormat="1" hidden="1" x14ac:dyDescent="0.3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spans="19:16384" s="105" customFormat="1" hidden="1" x14ac:dyDescent="0.35">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9:16384" s="105" customFormat="1" hidden="1" x14ac:dyDescent="0.35">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c r="CKL147"/>
      <c r="CKM147"/>
      <c r="CKN147"/>
      <c r="CKO147"/>
      <c r="CKP147"/>
      <c r="CKQ147"/>
      <c r="CKR147"/>
      <c r="CKS147"/>
      <c r="CKT147"/>
      <c r="CKU147"/>
      <c r="CKV147"/>
      <c r="CKW147"/>
      <c r="CKX147"/>
      <c r="CKY147"/>
      <c r="CKZ147"/>
      <c r="CLA147"/>
      <c r="CLB147"/>
      <c r="CLC147"/>
      <c r="CLD147"/>
      <c r="CLE147"/>
      <c r="CLF147"/>
      <c r="CLG147"/>
      <c r="CLH147"/>
      <c r="CLI147"/>
      <c r="CLJ147"/>
      <c r="CLK147"/>
      <c r="CLL147"/>
      <c r="CLM147"/>
      <c r="CLN147"/>
      <c r="CLO147"/>
      <c r="CLP147"/>
      <c r="CLQ147"/>
      <c r="CLR147"/>
      <c r="CLS147"/>
      <c r="CLT147"/>
      <c r="CLU147"/>
      <c r="CLV147"/>
      <c r="CLW147"/>
      <c r="CLX147"/>
      <c r="CLY147"/>
      <c r="CLZ147"/>
      <c r="CMA147"/>
      <c r="CMB147"/>
      <c r="CMC147"/>
      <c r="CMD147"/>
      <c r="CME147"/>
      <c r="CMF147"/>
      <c r="CMG147"/>
      <c r="CMH147"/>
      <c r="CMI147"/>
      <c r="CMJ147"/>
      <c r="CMK147"/>
      <c r="CML147"/>
      <c r="CMM147"/>
      <c r="CMN147"/>
      <c r="CMO147"/>
      <c r="CMP147"/>
      <c r="CMQ147"/>
      <c r="CMR147"/>
      <c r="CMS147"/>
      <c r="CMT147"/>
      <c r="CMU147"/>
      <c r="CMV147"/>
      <c r="CMW147"/>
      <c r="CMX147"/>
      <c r="CMY147"/>
      <c r="CMZ147"/>
      <c r="CNA147"/>
      <c r="CNB147"/>
      <c r="CNC147"/>
      <c r="CND147"/>
      <c r="CNE147"/>
      <c r="CNF147"/>
      <c r="CNG147"/>
      <c r="CNH147"/>
      <c r="CNI147"/>
      <c r="CNJ147"/>
      <c r="CNK147"/>
      <c r="CNL147"/>
      <c r="CNM147"/>
      <c r="CNN147"/>
      <c r="CNO147"/>
      <c r="CNP147"/>
      <c r="CNQ147"/>
      <c r="CNR147"/>
      <c r="CNS147"/>
      <c r="CNT147"/>
      <c r="CNU147"/>
      <c r="CNV147"/>
      <c r="CNW147"/>
      <c r="CNX147"/>
      <c r="CNY147"/>
      <c r="CNZ147"/>
      <c r="COA147"/>
      <c r="COB147"/>
      <c r="COC147"/>
      <c r="COD147"/>
      <c r="COE147"/>
      <c r="COF147"/>
      <c r="COG147"/>
      <c r="COH147"/>
      <c r="COI147"/>
      <c r="COJ147"/>
      <c r="COK147"/>
      <c r="COL147"/>
      <c r="COM147"/>
      <c r="CON147"/>
      <c r="COO147"/>
      <c r="COP147"/>
      <c r="COQ147"/>
      <c r="COR147"/>
      <c r="COS147"/>
      <c r="COT147"/>
      <c r="COU147"/>
      <c r="COV147"/>
      <c r="COW147"/>
      <c r="COX147"/>
      <c r="COY147"/>
      <c r="COZ147"/>
      <c r="CPA147"/>
      <c r="CPB147"/>
      <c r="CPC147"/>
      <c r="CPD147"/>
      <c r="CPE147"/>
      <c r="CPF147"/>
      <c r="CPG147"/>
      <c r="CPH147"/>
      <c r="CPI147"/>
      <c r="CPJ147"/>
      <c r="CPK147"/>
      <c r="CPL147"/>
      <c r="CPM147"/>
      <c r="CPN147"/>
      <c r="CPO147"/>
      <c r="CPP147"/>
      <c r="CPQ147"/>
      <c r="CPR147"/>
      <c r="CPS147"/>
      <c r="CPT147"/>
      <c r="CPU147"/>
      <c r="CPV147"/>
      <c r="CPW147"/>
      <c r="CPX147"/>
      <c r="CPY147"/>
      <c r="CPZ147"/>
      <c r="CQA147"/>
      <c r="CQB147"/>
      <c r="CQC147"/>
      <c r="CQD147"/>
      <c r="CQE147"/>
      <c r="CQF147"/>
      <c r="CQG147"/>
      <c r="CQH147"/>
      <c r="CQI147"/>
      <c r="CQJ147"/>
      <c r="CQK147"/>
      <c r="CQL147"/>
      <c r="CQM147"/>
      <c r="CQN147"/>
      <c r="CQO147"/>
      <c r="CQP147"/>
      <c r="CQQ147"/>
      <c r="CQR147"/>
      <c r="CQS147"/>
      <c r="CQT147"/>
      <c r="CQU147"/>
      <c r="CQV147"/>
      <c r="CQW147"/>
      <c r="CQX147"/>
      <c r="CQY147"/>
      <c r="CQZ147"/>
      <c r="CRA147"/>
      <c r="CRB147"/>
      <c r="CRC147"/>
      <c r="CRD147"/>
      <c r="CRE147"/>
      <c r="CRF147"/>
      <c r="CRG147"/>
      <c r="CRH147"/>
      <c r="CRI147"/>
      <c r="CRJ147"/>
      <c r="CRK147"/>
      <c r="CRL147"/>
      <c r="CRM147"/>
      <c r="CRN147"/>
      <c r="CRO147"/>
      <c r="CRP147"/>
      <c r="CRQ147"/>
      <c r="CRR147"/>
      <c r="CRS147"/>
      <c r="CRT147"/>
      <c r="CRU147"/>
      <c r="CRV147"/>
      <c r="CRW147"/>
      <c r="CRX147"/>
      <c r="CRY147"/>
      <c r="CRZ147"/>
      <c r="CSA147"/>
      <c r="CSB147"/>
      <c r="CSC147"/>
      <c r="CSD147"/>
      <c r="CSE147"/>
      <c r="CSF147"/>
      <c r="CSG147"/>
      <c r="CSH147"/>
      <c r="CSI147"/>
      <c r="CSJ147"/>
      <c r="CSK147"/>
      <c r="CSL147"/>
      <c r="CSM147"/>
      <c r="CSN147"/>
      <c r="CSO147"/>
      <c r="CSP147"/>
      <c r="CSQ147"/>
      <c r="CSR147"/>
      <c r="CSS147"/>
      <c r="CST147"/>
      <c r="CSU147"/>
      <c r="CSV147"/>
      <c r="CSW147"/>
      <c r="CSX147"/>
      <c r="CSY147"/>
      <c r="CSZ147"/>
      <c r="CTA147"/>
      <c r="CTB147"/>
      <c r="CTC147"/>
      <c r="CTD147"/>
      <c r="CTE147"/>
      <c r="CTF147"/>
      <c r="CTG147"/>
      <c r="CTH147"/>
      <c r="CTI147"/>
      <c r="CTJ147"/>
      <c r="CTK147"/>
      <c r="CTL147"/>
      <c r="CTM147"/>
      <c r="CTN147"/>
      <c r="CTO147"/>
      <c r="CTP147"/>
      <c r="CTQ147"/>
      <c r="CTR147"/>
      <c r="CTS147"/>
      <c r="CTT147"/>
      <c r="CTU147"/>
      <c r="CTV147"/>
      <c r="CTW147"/>
      <c r="CTX147"/>
      <c r="CTY147"/>
      <c r="CTZ147"/>
      <c r="CUA147"/>
      <c r="CUB147"/>
      <c r="CUC147"/>
      <c r="CUD147"/>
      <c r="CUE147"/>
      <c r="CUF147"/>
      <c r="CUG147"/>
      <c r="CUH147"/>
      <c r="CUI147"/>
      <c r="CUJ147"/>
      <c r="CUK147"/>
      <c r="CUL147"/>
      <c r="CUM147"/>
      <c r="CUN147"/>
      <c r="CUO147"/>
      <c r="CUP147"/>
      <c r="CUQ147"/>
      <c r="CUR147"/>
      <c r="CUS147"/>
      <c r="CUT147"/>
      <c r="CUU147"/>
      <c r="CUV147"/>
      <c r="CUW147"/>
      <c r="CUX147"/>
      <c r="CUY147"/>
      <c r="CUZ147"/>
      <c r="CVA147"/>
      <c r="CVB147"/>
      <c r="CVC147"/>
      <c r="CVD147"/>
      <c r="CVE147"/>
      <c r="CVF147"/>
      <c r="CVG147"/>
      <c r="CVH147"/>
      <c r="CVI147"/>
      <c r="CVJ147"/>
      <c r="CVK147"/>
      <c r="CVL147"/>
      <c r="CVM147"/>
      <c r="CVN147"/>
      <c r="CVO147"/>
      <c r="CVP147"/>
      <c r="CVQ147"/>
      <c r="CVR147"/>
      <c r="CVS147"/>
      <c r="CVT147"/>
      <c r="CVU147"/>
      <c r="CVV147"/>
      <c r="CVW147"/>
      <c r="CVX147"/>
      <c r="CVY147"/>
      <c r="CVZ147"/>
      <c r="CWA147"/>
      <c r="CWB147"/>
      <c r="CWC147"/>
      <c r="CWD147"/>
      <c r="CWE147"/>
      <c r="CWF147"/>
      <c r="CWG147"/>
      <c r="CWH147"/>
      <c r="CWI147"/>
      <c r="CWJ147"/>
      <c r="CWK147"/>
      <c r="CWL147"/>
      <c r="CWM147"/>
      <c r="CWN147"/>
      <c r="CWO147"/>
      <c r="CWP147"/>
      <c r="CWQ147"/>
      <c r="CWR147"/>
      <c r="CWS147"/>
      <c r="CWT147"/>
      <c r="CWU147"/>
      <c r="CWV147"/>
      <c r="CWW147"/>
      <c r="CWX147"/>
      <c r="CWY147"/>
      <c r="CWZ147"/>
      <c r="CXA147"/>
      <c r="CXB147"/>
      <c r="CXC147"/>
      <c r="CXD147"/>
      <c r="CXE147"/>
      <c r="CXF147"/>
      <c r="CXG147"/>
      <c r="CXH147"/>
      <c r="CXI147"/>
      <c r="CXJ147"/>
      <c r="CXK147"/>
      <c r="CXL147"/>
      <c r="CXM147"/>
      <c r="CXN147"/>
      <c r="CXO147"/>
      <c r="CXP147"/>
      <c r="CXQ147"/>
      <c r="CXR147"/>
      <c r="CXS147"/>
      <c r="CXT147"/>
      <c r="CXU147"/>
      <c r="CXV147"/>
      <c r="CXW147"/>
      <c r="CXX147"/>
      <c r="CXY147"/>
      <c r="CXZ147"/>
      <c r="CYA147"/>
      <c r="CYB147"/>
      <c r="CYC147"/>
      <c r="CYD147"/>
      <c r="CYE147"/>
      <c r="CYF147"/>
      <c r="CYG147"/>
      <c r="CYH147"/>
      <c r="CYI147"/>
      <c r="CYJ147"/>
      <c r="CYK147"/>
      <c r="CYL147"/>
      <c r="CYM147"/>
      <c r="CYN147"/>
      <c r="CYO147"/>
      <c r="CYP147"/>
      <c r="CYQ147"/>
      <c r="CYR147"/>
      <c r="CYS147"/>
      <c r="CYT147"/>
      <c r="CYU147"/>
      <c r="CYV147"/>
      <c r="CYW147"/>
      <c r="CYX147"/>
      <c r="CYY147"/>
      <c r="CYZ147"/>
      <c r="CZA147"/>
      <c r="CZB147"/>
      <c r="CZC147"/>
      <c r="CZD147"/>
      <c r="CZE147"/>
      <c r="CZF147"/>
      <c r="CZG147"/>
      <c r="CZH147"/>
      <c r="CZI147"/>
      <c r="CZJ147"/>
      <c r="CZK147"/>
      <c r="CZL147"/>
      <c r="CZM147"/>
      <c r="CZN147"/>
      <c r="CZO147"/>
      <c r="CZP147"/>
      <c r="CZQ147"/>
      <c r="CZR147"/>
      <c r="CZS147"/>
      <c r="CZT147"/>
      <c r="CZU147"/>
      <c r="CZV147"/>
      <c r="CZW147"/>
      <c r="CZX147"/>
      <c r="CZY147"/>
      <c r="CZZ147"/>
      <c r="DAA147"/>
      <c r="DAB147"/>
      <c r="DAC147"/>
      <c r="DAD147"/>
      <c r="DAE147"/>
      <c r="DAF147"/>
      <c r="DAG147"/>
      <c r="DAH147"/>
      <c r="DAI147"/>
      <c r="DAJ147"/>
      <c r="DAK147"/>
      <c r="DAL147"/>
      <c r="DAM147"/>
      <c r="DAN147"/>
      <c r="DAO147"/>
      <c r="DAP147"/>
      <c r="DAQ147"/>
      <c r="DAR147"/>
      <c r="DAS147"/>
      <c r="DAT147"/>
      <c r="DAU147"/>
      <c r="DAV147"/>
      <c r="DAW147"/>
      <c r="DAX147"/>
      <c r="DAY147"/>
      <c r="DAZ147"/>
      <c r="DBA147"/>
      <c r="DBB147"/>
      <c r="DBC147"/>
      <c r="DBD147"/>
      <c r="DBE147"/>
      <c r="DBF147"/>
      <c r="DBG147"/>
      <c r="DBH147"/>
      <c r="DBI147"/>
      <c r="DBJ147"/>
      <c r="DBK147"/>
      <c r="DBL147"/>
      <c r="DBM147"/>
      <c r="DBN147"/>
      <c r="DBO147"/>
      <c r="DBP147"/>
      <c r="DBQ147"/>
      <c r="DBR147"/>
      <c r="DBS147"/>
      <c r="DBT147"/>
      <c r="DBU147"/>
      <c r="DBV147"/>
      <c r="DBW147"/>
      <c r="DBX147"/>
      <c r="DBY147"/>
      <c r="DBZ147"/>
      <c r="DCA147"/>
      <c r="DCB147"/>
      <c r="DCC147"/>
      <c r="DCD147"/>
      <c r="DCE147"/>
      <c r="DCF147"/>
      <c r="DCG147"/>
      <c r="DCH147"/>
      <c r="DCI147"/>
      <c r="DCJ147"/>
      <c r="DCK147"/>
      <c r="DCL147"/>
      <c r="DCM147"/>
      <c r="DCN147"/>
      <c r="DCO147"/>
      <c r="DCP147"/>
      <c r="DCQ147"/>
      <c r="DCR147"/>
      <c r="DCS147"/>
      <c r="DCT147"/>
      <c r="DCU147"/>
      <c r="DCV147"/>
      <c r="DCW147"/>
      <c r="DCX147"/>
      <c r="DCY147"/>
      <c r="DCZ147"/>
      <c r="DDA147"/>
      <c r="DDB147"/>
      <c r="DDC147"/>
      <c r="DDD147"/>
      <c r="DDE147"/>
      <c r="DDF147"/>
      <c r="DDG147"/>
      <c r="DDH147"/>
      <c r="DDI147"/>
      <c r="DDJ147"/>
      <c r="DDK147"/>
      <c r="DDL147"/>
      <c r="DDM147"/>
      <c r="DDN147"/>
      <c r="DDO147"/>
      <c r="DDP147"/>
      <c r="DDQ147"/>
      <c r="DDR147"/>
      <c r="DDS147"/>
      <c r="DDT147"/>
      <c r="DDU147"/>
      <c r="DDV147"/>
      <c r="DDW147"/>
      <c r="DDX147"/>
      <c r="DDY147"/>
      <c r="DDZ147"/>
      <c r="DEA147"/>
      <c r="DEB147"/>
      <c r="DEC147"/>
      <c r="DED147"/>
      <c r="DEE147"/>
      <c r="DEF147"/>
      <c r="DEG147"/>
      <c r="DEH147"/>
      <c r="DEI147"/>
      <c r="DEJ147"/>
      <c r="DEK147"/>
      <c r="DEL147"/>
      <c r="DEM147"/>
      <c r="DEN147"/>
      <c r="DEO147"/>
      <c r="DEP147"/>
      <c r="DEQ147"/>
      <c r="DER147"/>
      <c r="DES147"/>
      <c r="DET147"/>
      <c r="DEU147"/>
      <c r="DEV147"/>
      <c r="DEW147"/>
      <c r="DEX147"/>
      <c r="DEY147"/>
      <c r="DEZ147"/>
      <c r="DFA147"/>
      <c r="DFB147"/>
      <c r="DFC147"/>
      <c r="DFD147"/>
      <c r="DFE147"/>
      <c r="DFF147"/>
      <c r="DFG147"/>
      <c r="DFH147"/>
      <c r="DFI147"/>
      <c r="DFJ147"/>
      <c r="DFK147"/>
      <c r="DFL147"/>
      <c r="DFM147"/>
      <c r="DFN147"/>
      <c r="DFO147"/>
      <c r="DFP147"/>
      <c r="DFQ147"/>
      <c r="DFR147"/>
      <c r="DFS147"/>
      <c r="DFT147"/>
      <c r="DFU147"/>
      <c r="DFV147"/>
      <c r="DFW147"/>
      <c r="DFX147"/>
      <c r="DFY147"/>
      <c r="DFZ147"/>
      <c r="DGA147"/>
      <c r="DGB147"/>
      <c r="DGC147"/>
      <c r="DGD147"/>
      <c r="DGE147"/>
      <c r="DGF147"/>
      <c r="DGG147"/>
      <c r="DGH147"/>
      <c r="DGI147"/>
      <c r="DGJ147"/>
      <c r="DGK147"/>
      <c r="DGL147"/>
      <c r="DGM147"/>
      <c r="DGN147"/>
      <c r="DGO147"/>
      <c r="DGP147"/>
      <c r="DGQ147"/>
      <c r="DGR147"/>
      <c r="DGS147"/>
      <c r="DGT147"/>
      <c r="DGU147"/>
      <c r="DGV147"/>
      <c r="DGW147"/>
      <c r="DGX147"/>
      <c r="DGY147"/>
      <c r="DGZ147"/>
      <c r="DHA147"/>
      <c r="DHB147"/>
      <c r="DHC147"/>
      <c r="DHD147"/>
      <c r="DHE147"/>
      <c r="DHF147"/>
      <c r="DHG147"/>
      <c r="DHH147"/>
      <c r="DHI147"/>
      <c r="DHJ147"/>
      <c r="DHK147"/>
      <c r="DHL147"/>
      <c r="DHM147"/>
      <c r="DHN147"/>
      <c r="DHO147"/>
      <c r="DHP147"/>
      <c r="DHQ147"/>
      <c r="DHR147"/>
      <c r="DHS147"/>
      <c r="DHT147"/>
      <c r="DHU147"/>
      <c r="DHV147"/>
      <c r="DHW147"/>
      <c r="DHX147"/>
      <c r="DHY147"/>
      <c r="DHZ147"/>
      <c r="DIA147"/>
      <c r="DIB147"/>
      <c r="DIC147"/>
      <c r="DID147"/>
      <c r="DIE147"/>
      <c r="DIF147"/>
      <c r="DIG147"/>
      <c r="DIH147"/>
      <c r="DII147"/>
      <c r="DIJ147"/>
      <c r="DIK147"/>
      <c r="DIL147"/>
      <c r="DIM147"/>
      <c r="DIN147"/>
      <c r="DIO147"/>
      <c r="DIP147"/>
      <c r="DIQ147"/>
      <c r="DIR147"/>
      <c r="DIS147"/>
      <c r="DIT147"/>
      <c r="DIU147"/>
      <c r="DIV147"/>
      <c r="DIW147"/>
      <c r="DIX147"/>
      <c r="DIY147"/>
      <c r="DIZ147"/>
      <c r="DJA147"/>
      <c r="DJB147"/>
      <c r="DJC147"/>
      <c r="DJD147"/>
      <c r="DJE147"/>
      <c r="DJF147"/>
      <c r="DJG147"/>
      <c r="DJH147"/>
      <c r="DJI147"/>
      <c r="DJJ147"/>
      <c r="DJK147"/>
      <c r="DJL147"/>
      <c r="DJM147"/>
      <c r="DJN147"/>
      <c r="DJO147"/>
      <c r="DJP147"/>
      <c r="DJQ147"/>
      <c r="DJR147"/>
      <c r="DJS147"/>
      <c r="DJT147"/>
      <c r="DJU147"/>
      <c r="DJV147"/>
      <c r="DJW147"/>
      <c r="DJX147"/>
      <c r="DJY147"/>
      <c r="DJZ147"/>
      <c r="DKA147"/>
      <c r="DKB147"/>
      <c r="DKC147"/>
      <c r="DKD147"/>
      <c r="DKE147"/>
      <c r="DKF147"/>
      <c r="DKG147"/>
      <c r="DKH147"/>
      <c r="DKI147"/>
      <c r="DKJ147"/>
      <c r="DKK147"/>
      <c r="DKL147"/>
      <c r="DKM147"/>
      <c r="DKN147"/>
      <c r="DKO147"/>
      <c r="DKP147"/>
      <c r="DKQ147"/>
      <c r="DKR147"/>
      <c r="DKS147"/>
      <c r="DKT147"/>
      <c r="DKU147"/>
      <c r="DKV147"/>
      <c r="DKW147"/>
      <c r="DKX147"/>
      <c r="DKY147"/>
      <c r="DKZ147"/>
      <c r="DLA147"/>
      <c r="DLB147"/>
      <c r="DLC147"/>
      <c r="DLD147"/>
      <c r="DLE147"/>
      <c r="DLF147"/>
      <c r="DLG147"/>
      <c r="DLH147"/>
      <c r="DLI147"/>
      <c r="DLJ147"/>
      <c r="DLK147"/>
      <c r="DLL147"/>
      <c r="DLM147"/>
      <c r="DLN147"/>
      <c r="DLO147"/>
      <c r="DLP147"/>
      <c r="DLQ147"/>
      <c r="DLR147"/>
      <c r="DLS147"/>
      <c r="DLT147"/>
      <c r="DLU147"/>
      <c r="DLV147"/>
      <c r="DLW147"/>
      <c r="DLX147"/>
      <c r="DLY147"/>
      <c r="DLZ147"/>
      <c r="DMA147"/>
      <c r="DMB147"/>
      <c r="DMC147"/>
      <c r="DMD147"/>
      <c r="DME147"/>
      <c r="DMF147"/>
      <c r="DMG147"/>
      <c r="DMH147"/>
      <c r="DMI147"/>
      <c r="DMJ147"/>
      <c r="DMK147"/>
      <c r="DML147"/>
      <c r="DMM147"/>
      <c r="DMN147"/>
      <c r="DMO147"/>
      <c r="DMP147"/>
      <c r="DMQ147"/>
      <c r="DMR147"/>
      <c r="DMS147"/>
      <c r="DMT147"/>
      <c r="DMU147"/>
      <c r="DMV147"/>
      <c r="DMW147"/>
      <c r="DMX147"/>
      <c r="DMY147"/>
      <c r="DMZ147"/>
      <c r="DNA147"/>
      <c r="DNB147"/>
      <c r="DNC147"/>
      <c r="DND147"/>
      <c r="DNE147"/>
      <c r="DNF147"/>
      <c r="DNG147"/>
      <c r="DNH147"/>
      <c r="DNI147"/>
      <c r="DNJ147"/>
      <c r="DNK147"/>
      <c r="DNL147"/>
      <c r="DNM147"/>
      <c r="DNN147"/>
      <c r="DNO147"/>
      <c r="DNP147"/>
      <c r="DNQ147"/>
      <c r="DNR147"/>
      <c r="DNS147"/>
      <c r="DNT147"/>
      <c r="DNU147"/>
      <c r="DNV147"/>
      <c r="DNW147"/>
      <c r="DNX147"/>
      <c r="DNY147"/>
      <c r="DNZ147"/>
      <c r="DOA147"/>
      <c r="DOB147"/>
      <c r="DOC147"/>
      <c r="DOD147"/>
      <c r="DOE147"/>
      <c r="DOF147"/>
      <c r="DOG147"/>
      <c r="DOH147"/>
      <c r="DOI147"/>
      <c r="DOJ147"/>
      <c r="DOK147"/>
      <c r="DOL147"/>
      <c r="DOM147"/>
      <c r="DON147"/>
      <c r="DOO147"/>
      <c r="DOP147"/>
      <c r="DOQ147"/>
      <c r="DOR147"/>
      <c r="DOS147"/>
      <c r="DOT147"/>
      <c r="DOU147"/>
      <c r="DOV147"/>
      <c r="DOW147"/>
      <c r="DOX147"/>
      <c r="DOY147"/>
      <c r="DOZ147"/>
      <c r="DPA147"/>
      <c r="DPB147"/>
      <c r="DPC147"/>
      <c r="DPD147"/>
      <c r="DPE147"/>
      <c r="DPF147"/>
      <c r="DPG147"/>
      <c r="DPH147"/>
      <c r="DPI147"/>
      <c r="DPJ147"/>
      <c r="DPK147"/>
      <c r="DPL147"/>
      <c r="DPM147"/>
      <c r="DPN147"/>
      <c r="DPO147"/>
      <c r="DPP147"/>
      <c r="DPQ147"/>
      <c r="DPR147"/>
      <c r="DPS147"/>
      <c r="DPT147"/>
      <c r="DPU147"/>
      <c r="DPV147"/>
      <c r="DPW147"/>
      <c r="DPX147"/>
      <c r="DPY147"/>
      <c r="DPZ147"/>
      <c r="DQA147"/>
      <c r="DQB147"/>
      <c r="DQC147"/>
      <c r="DQD147"/>
      <c r="DQE147"/>
      <c r="DQF147"/>
      <c r="DQG147"/>
      <c r="DQH147"/>
      <c r="DQI147"/>
      <c r="DQJ147"/>
      <c r="DQK147"/>
      <c r="DQL147"/>
      <c r="DQM147"/>
      <c r="DQN147"/>
      <c r="DQO147"/>
      <c r="DQP147"/>
      <c r="DQQ147"/>
      <c r="DQR147"/>
      <c r="DQS147"/>
      <c r="DQT147"/>
      <c r="DQU147"/>
      <c r="DQV147"/>
      <c r="DQW147"/>
      <c r="DQX147"/>
      <c r="DQY147"/>
      <c r="DQZ147"/>
      <c r="DRA147"/>
      <c r="DRB147"/>
      <c r="DRC147"/>
      <c r="DRD147"/>
      <c r="DRE147"/>
      <c r="DRF147"/>
      <c r="DRG147"/>
      <c r="DRH147"/>
      <c r="DRI147"/>
      <c r="DRJ147"/>
      <c r="DRK147"/>
      <c r="DRL147"/>
      <c r="DRM147"/>
      <c r="DRN147"/>
      <c r="DRO147"/>
      <c r="DRP147"/>
      <c r="DRQ147"/>
      <c r="DRR147"/>
      <c r="DRS147"/>
      <c r="DRT147"/>
      <c r="DRU147"/>
      <c r="DRV147"/>
      <c r="DRW147"/>
      <c r="DRX147"/>
      <c r="DRY147"/>
      <c r="DRZ147"/>
      <c r="DSA147"/>
      <c r="DSB147"/>
      <c r="DSC147"/>
      <c r="DSD147"/>
      <c r="DSE147"/>
      <c r="DSF147"/>
      <c r="DSG147"/>
      <c r="DSH147"/>
      <c r="DSI147"/>
      <c r="DSJ147"/>
      <c r="DSK147"/>
      <c r="DSL147"/>
      <c r="DSM147"/>
      <c r="DSN147"/>
      <c r="DSO147"/>
      <c r="DSP147"/>
      <c r="DSQ147"/>
      <c r="DSR147"/>
      <c r="DSS147"/>
      <c r="DST147"/>
      <c r="DSU147"/>
      <c r="DSV147"/>
      <c r="DSW147"/>
      <c r="DSX147"/>
      <c r="DSY147"/>
      <c r="DSZ147"/>
      <c r="DTA147"/>
      <c r="DTB147"/>
      <c r="DTC147"/>
      <c r="DTD147"/>
      <c r="DTE147"/>
      <c r="DTF147"/>
      <c r="DTG147"/>
      <c r="DTH147"/>
      <c r="DTI147"/>
      <c r="DTJ147"/>
      <c r="DTK147"/>
      <c r="DTL147"/>
      <c r="DTM147"/>
      <c r="DTN147"/>
      <c r="DTO147"/>
      <c r="DTP147"/>
      <c r="DTQ147"/>
      <c r="DTR147"/>
      <c r="DTS147"/>
      <c r="DTT147"/>
      <c r="DTU147"/>
      <c r="DTV147"/>
      <c r="DTW147"/>
      <c r="DTX147"/>
      <c r="DTY147"/>
      <c r="DTZ147"/>
      <c r="DUA147"/>
      <c r="DUB147"/>
      <c r="DUC147"/>
      <c r="DUD147"/>
      <c r="DUE147"/>
      <c r="DUF147"/>
      <c r="DUG147"/>
      <c r="DUH147"/>
      <c r="DUI147"/>
      <c r="DUJ147"/>
      <c r="DUK147"/>
      <c r="DUL147"/>
      <c r="DUM147"/>
      <c r="DUN147"/>
      <c r="DUO147"/>
      <c r="DUP147"/>
      <c r="DUQ147"/>
      <c r="DUR147"/>
      <c r="DUS147"/>
      <c r="DUT147"/>
      <c r="DUU147"/>
      <c r="DUV147"/>
      <c r="DUW147"/>
      <c r="DUX147"/>
      <c r="DUY147"/>
      <c r="DUZ147"/>
      <c r="DVA147"/>
      <c r="DVB147"/>
      <c r="DVC147"/>
      <c r="DVD147"/>
      <c r="DVE147"/>
      <c r="DVF147"/>
      <c r="DVG147"/>
      <c r="DVH147"/>
      <c r="DVI147"/>
      <c r="DVJ147"/>
      <c r="DVK147"/>
      <c r="DVL147"/>
      <c r="DVM147"/>
      <c r="DVN147"/>
      <c r="DVO147"/>
      <c r="DVP147"/>
      <c r="DVQ147"/>
      <c r="DVR147"/>
      <c r="DVS147"/>
      <c r="DVT147"/>
      <c r="DVU147"/>
      <c r="DVV147"/>
      <c r="DVW147"/>
      <c r="DVX147"/>
      <c r="DVY147"/>
      <c r="DVZ147"/>
      <c r="DWA147"/>
      <c r="DWB147"/>
      <c r="DWC147"/>
      <c r="DWD147"/>
      <c r="DWE147"/>
      <c r="DWF147"/>
      <c r="DWG147"/>
      <c r="DWH147"/>
      <c r="DWI147"/>
      <c r="DWJ147"/>
      <c r="DWK147"/>
      <c r="DWL147"/>
      <c r="DWM147"/>
      <c r="DWN147"/>
      <c r="DWO147"/>
      <c r="DWP147"/>
      <c r="DWQ147"/>
      <c r="DWR147"/>
      <c r="DWS147"/>
      <c r="DWT147"/>
      <c r="DWU147"/>
      <c r="DWV147"/>
      <c r="DWW147"/>
      <c r="DWX147"/>
      <c r="DWY147"/>
      <c r="DWZ147"/>
      <c r="DXA147"/>
      <c r="DXB147"/>
      <c r="DXC147"/>
      <c r="DXD147"/>
      <c r="DXE147"/>
      <c r="DXF147"/>
      <c r="DXG147"/>
      <c r="DXH147"/>
      <c r="DXI147"/>
      <c r="DXJ147"/>
      <c r="DXK147"/>
      <c r="DXL147"/>
      <c r="DXM147"/>
      <c r="DXN147"/>
      <c r="DXO147"/>
      <c r="DXP147"/>
      <c r="DXQ147"/>
      <c r="DXR147"/>
      <c r="DXS147"/>
      <c r="DXT147"/>
      <c r="DXU147"/>
      <c r="DXV147"/>
      <c r="DXW147"/>
      <c r="DXX147"/>
      <c r="DXY147"/>
      <c r="DXZ147"/>
      <c r="DYA147"/>
      <c r="DYB147"/>
      <c r="DYC147"/>
      <c r="DYD147"/>
      <c r="DYE147"/>
      <c r="DYF147"/>
      <c r="DYG147"/>
      <c r="DYH147"/>
      <c r="DYI147"/>
      <c r="DYJ147"/>
      <c r="DYK147"/>
      <c r="DYL147"/>
      <c r="DYM147"/>
      <c r="DYN147"/>
      <c r="DYO147"/>
      <c r="DYP147"/>
      <c r="DYQ147"/>
      <c r="DYR147"/>
      <c r="DYS147"/>
      <c r="DYT147"/>
      <c r="DYU147"/>
      <c r="DYV147"/>
      <c r="DYW147"/>
      <c r="DYX147"/>
      <c r="DYY147"/>
      <c r="DYZ147"/>
      <c r="DZA147"/>
      <c r="DZB147"/>
      <c r="DZC147"/>
      <c r="DZD147"/>
      <c r="DZE147"/>
      <c r="DZF147"/>
      <c r="DZG147"/>
      <c r="DZH147"/>
      <c r="DZI147"/>
      <c r="DZJ147"/>
      <c r="DZK147"/>
      <c r="DZL147"/>
      <c r="DZM147"/>
      <c r="DZN147"/>
      <c r="DZO147"/>
      <c r="DZP147"/>
      <c r="DZQ147"/>
      <c r="DZR147"/>
      <c r="DZS147"/>
      <c r="DZT147"/>
      <c r="DZU147"/>
      <c r="DZV147"/>
      <c r="DZW147"/>
      <c r="DZX147"/>
      <c r="DZY147"/>
      <c r="DZZ147"/>
      <c r="EAA147"/>
      <c r="EAB147"/>
      <c r="EAC147"/>
      <c r="EAD147"/>
      <c r="EAE147"/>
      <c r="EAF147"/>
      <c r="EAG147"/>
      <c r="EAH147"/>
      <c r="EAI147"/>
      <c r="EAJ147"/>
      <c r="EAK147"/>
      <c r="EAL147"/>
      <c r="EAM147"/>
      <c r="EAN147"/>
      <c r="EAO147"/>
      <c r="EAP147"/>
      <c r="EAQ147"/>
      <c r="EAR147"/>
      <c r="EAS147"/>
      <c r="EAT147"/>
      <c r="EAU147"/>
      <c r="EAV147"/>
      <c r="EAW147"/>
      <c r="EAX147"/>
      <c r="EAY147"/>
      <c r="EAZ147"/>
      <c r="EBA147"/>
      <c r="EBB147"/>
      <c r="EBC147"/>
      <c r="EBD147"/>
      <c r="EBE147"/>
      <c r="EBF147"/>
      <c r="EBG147"/>
      <c r="EBH147"/>
      <c r="EBI147"/>
      <c r="EBJ147"/>
      <c r="EBK147"/>
      <c r="EBL147"/>
      <c r="EBM147"/>
      <c r="EBN147"/>
      <c r="EBO147"/>
      <c r="EBP147"/>
      <c r="EBQ147"/>
      <c r="EBR147"/>
      <c r="EBS147"/>
      <c r="EBT147"/>
      <c r="EBU147"/>
      <c r="EBV147"/>
      <c r="EBW147"/>
      <c r="EBX147"/>
      <c r="EBY147"/>
      <c r="EBZ147"/>
      <c r="ECA147"/>
      <c r="ECB147"/>
      <c r="ECC147"/>
      <c r="ECD147"/>
      <c r="ECE147"/>
      <c r="ECF147"/>
      <c r="ECG147"/>
      <c r="ECH147"/>
      <c r="ECI147"/>
      <c r="ECJ147"/>
      <c r="ECK147"/>
      <c r="ECL147"/>
      <c r="ECM147"/>
      <c r="ECN147"/>
      <c r="ECO147"/>
      <c r="ECP147"/>
      <c r="ECQ147"/>
      <c r="ECR147"/>
      <c r="ECS147"/>
      <c r="ECT147"/>
      <c r="ECU147"/>
      <c r="ECV147"/>
      <c r="ECW147"/>
      <c r="ECX147"/>
      <c r="ECY147"/>
      <c r="ECZ147"/>
      <c r="EDA147"/>
      <c r="EDB147"/>
      <c r="EDC147"/>
      <c r="EDD147"/>
      <c r="EDE147"/>
      <c r="EDF147"/>
      <c r="EDG147"/>
      <c r="EDH147"/>
      <c r="EDI147"/>
      <c r="EDJ147"/>
      <c r="EDK147"/>
      <c r="EDL147"/>
      <c r="EDM147"/>
      <c r="EDN147"/>
      <c r="EDO147"/>
      <c r="EDP147"/>
      <c r="EDQ147"/>
      <c r="EDR147"/>
      <c r="EDS147"/>
      <c r="EDT147"/>
      <c r="EDU147"/>
      <c r="EDV147"/>
      <c r="EDW147"/>
      <c r="EDX147"/>
      <c r="EDY147"/>
      <c r="EDZ147"/>
      <c r="EEA147"/>
      <c r="EEB147"/>
      <c r="EEC147"/>
      <c r="EED147"/>
      <c r="EEE147"/>
      <c r="EEF147"/>
      <c r="EEG147"/>
      <c r="EEH147"/>
      <c r="EEI147"/>
      <c r="EEJ147"/>
      <c r="EEK147"/>
      <c r="EEL147"/>
      <c r="EEM147"/>
      <c r="EEN147"/>
      <c r="EEO147"/>
      <c r="EEP147"/>
      <c r="EEQ147"/>
      <c r="EER147"/>
      <c r="EES147"/>
      <c r="EET147"/>
      <c r="EEU147"/>
      <c r="EEV147"/>
      <c r="EEW147"/>
      <c r="EEX147"/>
      <c r="EEY147"/>
      <c r="EEZ147"/>
      <c r="EFA147"/>
      <c r="EFB147"/>
      <c r="EFC147"/>
      <c r="EFD147"/>
      <c r="EFE147"/>
      <c r="EFF147"/>
      <c r="EFG147"/>
      <c r="EFH147"/>
      <c r="EFI147"/>
      <c r="EFJ147"/>
      <c r="EFK147"/>
      <c r="EFL147"/>
      <c r="EFM147"/>
      <c r="EFN147"/>
      <c r="EFO147"/>
      <c r="EFP147"/>
      <c r="EFQ147"/>
      <c r="EFR147"/>
      <c r="EFS147"/>
      <c r="EFT147"/>
      <c r="EFU147"/>
      <c r="EFV147"/>
      <c r="EFW147"/>
      <c r="EFX147"/>
      <c r="EFY147"/>
      <c r="EFZ147"/>
      <c r="EGA147"/>
      <c r="EGB147"/>
      <c r="EGC147"/>
      <c r="EGD147"/>
      <c r="EGE147"/>
      <c r="EGF147"/>
      <c r="EGG147"/>
      <c r="EGH147"/>
      <c r="EGI147"/>
      <c r="EGJ147"/>
      <c r="EGK147"/>
      <c r="EGL147"/>
      <c r="EGM147"/>
      <c r="EGN147"/>
      <c r="EGO147"/>
      <c r="EGP147"/>
      <c r="EGQ147"/>
      <c r="EGR147"/>
      <c r="EGS147"/>
      <c r="EGT147"/>
      <c r="EGU147"/>
      <c r="EGV147"/>
      <c r="EGW147"/>
      <c r="EGX147"/>
      <c r="EGY147"/>
      <c r="EGZ147"/>
      <c r="EHA147"/>
      <c r="EHB147"/>
      <c r="EHC147"/>
      <c r="EHD147"/>
      <c r="EHE147"/>
      <c r="EHF147"/>
      <c r="EHG147"/>
      <c r="EHH147"/>
      <c r="EHI147"/>
      <c r="EHJ147"/>
      <c r="EHK147"/>
      <c r="EHL147"/>
      <c r="EHM147"/>
      <c r="EHN147"/>
      <c r="EHO147"/>
      <c r="EHP147"/>
      <c r="EHQ147"/>
      <c r="EHR147"/>
      <c r="EHS147"/>
      <c r="EHT147"/>
      <c r="EHU147"/>
      <c r="EHV147"/>
      <c r="EHW147"/>
      <c r="EHX147"/>
      <c r="EHY147"/>
      <c r="EHZ147"/>
      <c r="EIA147"/>
      <c r="EIB147"/>
      <c r="EIC147"/>
      <c r="EID147"/>
      <c r="EIE147"/>
      <c r="EIF147"/>
      <c r="EIG147"/>
      <c r="EIH147"/>
      <c r="EII147"/>
      <c r="EIJ147"/>
      <c r="EIK147"/>
      <c r="EIL147"/>
      <c r="EIM147"/>
      <c r="EIN147"/>
      <c r="EIO147"/>
      <c r="EIP147"/>
      <c r="EIQ147"/>
      <c r="EIR147"/>
      <c r="EIS147"/>
      <c r="EIT147"/>
      <c r="EIU147"/>
      <c r="EIV147"/>
      <c r="EIW147"/>
      <c r="EIX147"/>
      <c r="EIY147"/>
      <c r="EIZ147"/>
      <c r="EJA147"/>
      <c r="EJB147"/>
      <c r="EJC147"/>
      <c r="EJD147"/>
      <c r="EJE147"/>
      <c r="EJF147"/>
      <c r="EJG147"/>
      <c r="EJH147"/>
      <c r="EJI147"/>
      <c r="EJJ147"/>
      <c r="EJK147"/>
      <c r="EJL147"/>
      <c r="EJM147"/>
      <c r="EJN147"/>
      <c r="EJO147"/>
      <c r="EJP147"/>
      <c r="EJQ147"/>
      <c r="EJR147"/>
      <c r="EJS147"/>
      <c r="EJT147"/>
      <c r="EJU147"/>
      <c r="EJV147"/>
      <c r="EJW147"/>
      <c r="EJX147"/>
      <c r="EJY147"/>
      <c r="EJZ147"/>
      <c r="EKA147"/>
      <c r="EKB147"/>
      <c r="EKC147"/>
      <c r="EKD147"/>
      <c r="EKE147"/>
      <c r="EKF147"/>
      <c r="EKG147"/>
      <c r="EKH147"/>
      <c r="EKI147"/>
      <c r="EKJ147"/>
      <c r="EKK147"/>
      <c r="EKL147"/>
      <c r="EKM147"/>
      <c r="EKN147"/>
      <c r="EKO147"/>
      <c r="EKP147"/>
      <c r="EKQ147"/>
      <c r="EKR147"/>
      <c r="EKS147"/>
      <c r="EKT147"/>
      <c r="EKU147"/>
      <c r="EKV147"/>
      <c r="EKW147"/>
      <c r="EKX147"/>
      <c r="EKY147"/>
      <c r="EKZ147"/>
      <c r="ELA147"/>
      <c r="ELB147"/>
      <c r="ELC147"/>
      <c r="ELD147"/>
      <c r="ELE147"/>
      <c r="ELF147"/>
      <c r="ELG147"/>
      <c r="ELH147"/>
      <c r="ELI147"/>
      <c r="ELJ147"/>
      <c r="ELK147"/>
      <c r="ELL147"/>
      <c r="ELM147"/>
      <c r="ELN147"/>
      <c r="ELO147"/>
      <c r="ELP147"/>
      <c r="ELQ147"/>
      <c r="ELR147"/>
      <c r="ELS147"/>
      <c r="ELT147"/>
      <c r="ELU147"/>
      <c r="ELV147"/>
      <c r="ELW147"/>
      <c r="ELX147"/>
      <c r="ELY147"/>
      <c r="ELZ147"/>
      <c r="EMA147"/>
      <c r="EMB147"/>
      <c r="EMC147"/>
      <c r="EMD147"/>
      <c r="EME147"/>
      <c r="EMF147"/>
      <c r="EMG147"/>
      <c r="EMH147"/>
      <c r="EMI147"/>
      <c r="EMJ147"/>
      <c r="EMK147"/>
      <c r="EML147"/>
      <c r="EMM147"/>
      <c r="EMN147"/>
      <c r="EMO147"/>
      <c r="EMP147"/>
      <c r="EMQ147"/>
      <c r="EMR147"/>
      <c r="EMS147"/>
      <c r="EMT147"/>
      <c r="EMU147"/>
      <c r="EMV147"/>
      <c r="EMW147"/>
      <c r="EMX147"/>
      <c r="EMY147"/>
      <c r="EMZ147"/>
      <c r="ENA147"/>
      <c r="ENB147"/>
      <c r="ENC147"/>
      <c r="END147"/>
      <c r="ENE147"/>
      <c r="ENF147"/>
      <c r="ENG147"/>
      <c r="ENH147"/>
      <c r="ENI147"/>
      <c r="ENJ147"/>
      <c r="ENK147"/>
      <c r="ENL147"/>
      <c r="ENM147"/>
      <c r="ENN147"/>
      <c r="ENO147"/>
      <c r="ENP147"/>
      <c r="ENQ147"/>
      <c r="ENR147"/>
      <c r="ENS147"/>
      <c r="ENT147"/>
      <c r="ENU147"/>
      <c r="ENV147"/>
      <c r="ENW147"/>
      <c r="ENX147"/>
      <c r="ENY147"/>
      <c r="ENZ147"/>
      <c r="EOA147"/>
      <c r="EOB147"/>
      <c r="EOC147"/>
      <c r="EOD147"/>
      <c r="EOE147"/>
      <c r="EOF147"/>
      <c r="EOG147"/>
      <c r="EOH147"/>
      <c r="EOI147"/>
      <c r="EOJ147"/>
      <c r="EOK147"/>
      <c r="EOL147"/>
      <c r="EOM147"/>
      <c r="EON147"/>
      <c r="EOO147"/>
      <c r="EOP147"/>
      <c r="EOQ147"/>
      <c r="EOR147"/>
      <c r="EOS147"/>
      <c r="EOT147"/>
      <c r="EOU147"/>
      <c r="EOV147"/>
      <c r="EOW147"/>
      <c r="EOX147"/>
      <c r="EOY147"/>
      <c r="EOZ147"/>
      <c r="EPA147"/>
      <c r="EPB147"/>
      <c r="EPC147"/>
      <c r="EPD147"/>
      <c r="EPE147"/>
      <c r="EPF147"/>
      <c r="EPG147"/>
      <c r="EPH147"/>
      <c r="EPI147"/>
      <c r="EPJ147"/>
      <c r="EPK147"/>
      <c r="EPL147"/>
      <c r="EPM147"/>
      <c r="EPN147"/>
      <c r="EPO147"/>
      <c r="EPP147"/>
      <c r="EPQ147"/>
      <c r="EPR147"/>
      <c r="EPS147"/>
      <c r="EPT147"/>
      <c r="EPU147"/>
      <c r="EPV147"/>
      <c r="EPW147"/>
      <c r="EPX147"/>
      <c r="EPY147"/>
      <c r="EPZ147"/>
      <c r="EQA147"/>
      <c r="EQB147"/>
      <c r="EQC147"/>
      <c r="EQD147"/>
      <c r="EQE147"/>
      <c r="EQF147"/>
      <c r="EQG147"/>
      <c r="EQH147"/>
      <c r="EQI147"/>
      <c r="EQJ147"/>
      <c r="EQK147"/>
      <c r="EQL147"/>
      <c r="EQM147"/>
      <c r="EQN147"/>
      <c r="EQO147"/>
      <c r="EQP147"/>
      <c r="EQQ147"/>
      <c r="EQR147"/>
      <c r="EQS147"/>
      <c r="EQT147"/>
      <c r="EQU147"/>
      <c r="EQV147"/>
      <c r="EQW147"/>
      <c r="EQX147"/>
      <c r="EQY147"/>
      <c r="EQZ147"/>
      <c r="ERA147"/>
      <c r="ERB147"/>
      <c r="ERC147"/>
      <c r="ERD147"/>
      <c r="ERE147"/>
      <c r="ERF147"/>
      <c r="ERG147"/>
      <c r="ERH147"/>
      <c r="ERI147"/>
      <c r="ERJ147"/>
      <c r="ERK147"/>
      <c r="ERL147"/>
      <c r="ERM147"/>
      <c r="ERN147"/>
      <c r="ERO147"/>
      <c r="ERP147"/>
      <c r="ERQ147"/>
      <c r="ERR147"/>
      <c r="ERS147"/>
      <c r="ERT147"/>
      <c r="ERU147"/>
      <c r="ERV147"/>
      <c r="ERW147"/>
      <c r="ERX147"/>
      <c r="ERY147"/>
      <c r="ERZ147"/>
      <c r="ESA147"/>
      <c r="ESB147"/>
      <c r="ESC147"/>
      <c r="ESD147"/>
      <c r="ESE147"/>
      <c r="ESF147"/>
      <c r="ESG147"/>
      <c r="ESH147"/>
      <c r="ESI147"/>
      <c r="ESJ147"/>
      <c r="ESK147"/>
      <c r="ESL147"/>
      <c r="ESM147"/>
      <c r="ESN147"/>
      <c r="ESO147"/>
      <c r="ESP147"/>
      <c r="ESQ147"/>
      <c r="ESR147"/>
      <c r="ESS147"/>
      <c r="EST147"/>
      <c r="ESU147"/>
      <c r="ESV147"/>
      <c r="ESW147"/>
      <c r="ESX147"/>
      <c r="ESY147"/>
      <c r="ESZ147"/>
      <c r="ETA147"/>
      <c r="ETB147"/>
      <c r="ETC147"/>
      <c r="ETD147"/>
      <c r="ETE147"/>
      <c r="ETF147"/>
      <c r="ETG147"/>
      <c r="ETH147"/>
      <c r="ETI147"/>
      <c r="ETJ147"/>
      <c r="ETK147"/>
      <c r="ETL147"/>
      <c r="ETM147"/>
      <c r="ETN147"/>
      <c r="ETO147"/>
      <c r="ETP147"/>
      <c r="ETQ147"/>
      <c r="ETR147"/>
      <c r="ETS147"/>
      <c r="ETT147"/>
      <c r="ETU147"/>
      <c r="ETV147"/>
      <c r="ETW147"/>
      <c r="ETX147"/>
      <c r="ETY147"/>
      <c r="ETZ147"/>
      <c r="EUA147"/>
      <c r="EUB147"/>
      <c r="EUC147"/>
      <c r="EUD147"/>
      <c r="EUE147"/>
      <c r="EUF147"/>
      <c r="EUG147"/>
      <c r="EUH147"/>
      <c r="EUI147"/>
      <c r="EUJ147"/>
      <c r="EUK147"/>
      <c r="EUL147"/>
      <c r="EUM147"/>
      <c r="EUN147"/>
      <c r="EUO147"/>
      <c r="EUP147"/>
      <c r="EUQ147"/>
      <c r="EUR147"/>
      <c r="EUS147"/>
      <c r="EUT147"/>
      <c r="EUU147"/>
      <c r="EUV147"/>
      <c r="EUW147"/>
      <c r="EUX147"/>
      <c r="EUY147"/>
      <c r="EUZ147"/>
      <c r="EVA147"/>
      <c r="EVB147"/>
      <c r="EVC147"/>
      <c r="EVD147"/>
      <c r="EVE147"/>
      <c r="EVF147"/>
      <c r="EVG147"/>
      <c r="EVH147"/>
      <c r="EVI147"/>
      <c r="EVJ147"/>
      <c r="EVK147"/>
      <c r="EVL147"/>
      <c r="EVM147"/>
      <c r="EVN147"/>
      <c r="EVO147"/>
      <c r="EVP147"/>
      <c r="EVQ147"/>
      <c r="EVR147"/>
      <c r="EVS147"/>
      <c r="EVT147"/>
      <c r="EVU147"/>
      <c r="EVV147"/>
      <c r="EVW147"/>
      <c r="EVX147"/>
      <c r="EVY147"/>
      <c r="EVZ147"/>
      <c r="EWA147"/>
      <c r="EWB147"/>
      <c r="EWC147"/>
      <c r="EWD147"/>
      <c r="EWE147"/>
      <c r="EWF147"/>
      <c r="EWG147"/>
      <c r="EWH147"/>
      <c r="EWI147"/>
      <c r="EWJ147"/>
      <c r="EWK147"/>
      <c r="EWL147"/>
      <c r="EWM147"/>
      <c r="EWN147"/>
      <c r="EWO147"/>
      <c r="EWP147"/>
      <c r="EWQ147"/>
      <c r="EWR147"/>
      <c r="EWS147"/>
      <c r="EWT147"/>
      <c r="EWU147"/>
      <c r="EWV147"/>
      <c r="EWW147"/>
      <c r="EWX147"/>
      <c r="EWY147"/>
      <c r="EWZ147"/>
      <c r="EXA147"/>
      <c r="EXB147"/>
      <c r="EXC147"/>
      <c r="EXD147"/>
      <c r="EXE147"/>
      <c r="EXF147"/>
      <c r="EXG147"/>
      <c r="EXH147"/>
      <c r="EXI147"/>
      <c r="EXJ147"/>
      <c r="EXK147"/>
      <c r="EXL147"/>
      <c r="EXM147"/>
      <c r="EXN147"/>
      <c r="EXO147"/>
      <c r="EXP147"/>
      <c r="EXQ147"/>
      <c r="EXR147"/>
      <c r="EXS147"/>
      <c r="EXT147"/>
      <c r="EXU147"/>
      <c r="EXV147"/>
      <c r="EXW147"/>
      <c r="EXX147"/>
      <c r="EXY147"/>
      <c r="EXZ147"/>
      <c r="EYA147"/>
      <c r="EYB147"/>
      <c r="EYC147"/>
      <c r="EYD147"/>
      <c r="EYE147"/>
      <c r="EYF147"/>
      <c r="EYG147"/>
      <c r="EYH147"/>
      <c r="EYI147"/>
      <c r="EYJ147"/>
      <c r="EYK147"/>
      <c r="EYL147"/>
      <c r="EYM147"/>
      <c r="EYN147"/>
      <c r="EYO147"/>
      <c r="EYP147"/>
      <c r="EYQ147"/>
      <c r="EYR147"/>
      <c r="EYS147"/>
      <c r="EYT147"/>
      <c r="EYU147"/>
      <c r="EYV147"/>
      <c r="EYW147"/>
      <c r="EYX147"/>
      <c r="EYY147"/>
      <c r="EYZ147"/>
      <c r="EZA147"/>
      <c r="EZB147"/>
      <c r="EZC147"/>
      <c r="EZD147"/>
      <c r="EZE147"/>
      <c r="EZF147"/>
      <c r="EZG147"/>
      <c r="EZH147"/>
      <c r="EZI147"/>
      <c r="EZJ147"/>
      <c r="EZK147"/>
      <c r="EZL147"/>
      <c r="EZM147"/>
      <c r="EZN147"/>
      <c r="EZO147"/>
      <c r="EZP147"/>
      <c r="EZQ147"/>
      <c r="EZR147"/>
      <c r="EZS147"/>
      <c r="EZT147"/>
      <c r="EZU147"/>
      <c r="EZV147"/>
      <c r="EZW147"/>
      <c r="EZX147"/>
      <c r="EZY147"/>
      <c r="EZZ147"/>
      <c r="FAA147"/>
      <c r="FAB147"/>
      <c r="FAC147"/>
      <c r="FAD147"/>
      <c r="FAE147"/>
      <c r="FAF147"/>
      <c r="FAG147"/>
      <c r="FAH147"/>
      <c r="FAI147"/>
      <c r="FAJ147"/>
      <c r="FAK147"/>
      <c r="FAL147"/>
      <c r="FAM147"/>
      <c r="FAN147"/>
      <c r="FAO147"/>
      <c r="FAP147"/>
      <c r="FAQ147"/>
      <c r="FAR147"/>
      <c r="FAS147"/>
      <c r="FAT147"/>
      <c r="FAU147"/>
      <c r="FAV147"/>
      <c r="FAW147"/>
      <c r="FAX147"/>
      <c r="FAY147"/>
      <c r="FAZ147"/>
      <c r="FBA147"/>
      <c r="FBB147"/>
      <c r="FBC147"/>
      <c r="FBD147"/>
      <c r="FBE147"/>
      <c r="FBF147"/>
      <c r="FBG147"/>
      <c r="FBH147"/>
      <c r="FBI147"/>
      <c r="FBJ147"/>
      <c r="FBK147"/>
      <c r="FBL147"/>
      <c r="FBM147"/>
      <c r="FBN147"/>
      <c r="FBO147"/>
      <c r="FBP147"/>
      <c r="FBQ147"/>
      <c r="FBR147"/>
      <c r="FBS147"/>
      <c r="FBT147"/>
      <c r="FBU147"/>
      <c r="FBV147"/>
      <c r="FBW147"/>
      <c r="FBX147"/>
      <c r="FBY147"/>
      <c r="FBZ147"/>
      <c r="FCA147"/>
      <c r="FCB147"/>
      <c r="FCC147"/>
      <c r="FCD147"/>
      <c r="FCE147"/>
      <c r="FCF147"/>
      <c r="FCG147"/>
      <c r="FCH147"/>
      <c r="FCI147"/>
      <c r="FCJ147"/>
      <c r="FCK147"/>
      <c r="FCL147"/>
      <c r="FCM147"/>
      <c r="FCN147"/>
      <c r="FCO147"/>
      <c r="FCP147"/>
      <c r="FCQ147"/>
      <c r="FCR147"/>
      <c r="FCS147"/>
      <c r="FCT147"/>
      <c r="FCU147"/>
      <c r="FCV147"/>
      <c r="FCW147"/>
      <c r="FCX147"/>
      <c r="FCY147"/>
      <c r="FCZ147"/>
      <c r="FDA147"/>
      <c r="FDB147"/>
      <c r="FDC147"/>
      <c r="FDD147"/>
      <c r="FDE147"/>
      <c r="FDF147"/>
      <c r="FDG147"/>
      <c r="FDH147"/>
      <c r="FDI147"/>
      <c r="FDJ147"/>
      <c r="FDK147"/>
      <c r="FDL147"/>
      <c r="FDM147"/>
      <c r="FDN147"/>
      <c r="FDO147"/>
      <c r="FDP147"/>
      <c r="FDQ147"/>
      <c r="FDR147"/>
      <c r="FDS147"/>
      <c r="FDT147"/>
      <c r="FDU147"/>
      <c r="FDV147"/>
      <c r="FDW147"/>
      <c r="FDX147"/>
      <c r="FDY147"/>
      <c r="FDZ147"/>
      <c r="FEA147"/>
      <c r="FEB147"/>
      <c r="FEC147"/>
      <c r="FED147"/>
      <c r="FEE147"/>
      <c r="FEF147"/>
      <c r="FEG147"/>
      <c r="FEH147"/>
      <c r="FEI147"/>
      <c r="FEJ147"/>
      <c r="FEK147"/>
      <c r="FEL147"/>
      <c r="FEM147"/>
      <c r="FEN147"/>
      <c r="FEO147"/>
      <c r="FEP147"/>
      <c r="FEQ147"/>
      <c r="FER147"/>
      <c r="FES147"/>
      <c r="FET147"/>
      <c r="FEU147"/>
      <c r="FEV147"/>
      <c r="FEW147"/>
      <c r="FEX147"/>
      <c r="FEY147"/>
      <c r="FEZ147"/>
      <c r="FFA147"/>
      <c r="FFB147"/>
      <c r="FFC147"/>
      <c r="FFD147"/>
      <c r="FFE147"/>
      <c r="FFF147"/>
      <c r="FFG147"/>
      <c r="FFH147"/>
      <c r="FFI147"/>
      <c r="FFJ147"/>
      <c r="FFK147"/>
      <c r="FFL147"/>
      <c r="FFM147"/>
      <c r="FFN147"/>
      <c r="FFO147"/>
      <c r="FFP147"/>
      <c r="FFQ147"/>
      <c r="FFR147"/>
      <c r="FFS147"/>
      <c r="FFT147"/>
      <c r="FFU147"/>
      <c r="FFV147"/>
      <c r="FFW147"/>
      <c r="FFX147"/>
      <c r="FFY147"/>
      <c r="FFZ147"/>
      <c r="FGA147"/>
      <c r="FGB147"/>
      <c r="FGC147"/>
      <c r="FGD147"/>
      <c r="FGE147"/>
      <c r="FGF147"/>
      <c r="FGG147"/>
      <c r="FGH147"/>
      <c r="FGI147"/>
      <c r="FGJ147"/>
      <c r="FGK147"/>
      <c r="FGL147"/>
      <c r="FGM147"/>
      <c r="FGN147"/>
      <c r="FGO147"/>
      <c r="FGP147"/>
      <c r="FGQ147"/>
      <c r="FGR147"/>
      <c r="FGS147"/>
      <c r="FGT147"/>
      <c r="FGU147"/>
      <c r="FGV147"/>
      <c r="FGW147"/>
      <c r="FGX147"/>
      <c r="FGY147"/>
      <c r="FGZ147"/>
      <c r="FHA147"/>
      <c r="FHB147"/>
      <c r="FHC147"/>
      <c r="FHD147"/>
      <c r="FHE147"/>
      <c r="FHF147"/>
      <c r="FHG147"/>
      <c r="FHH147"/>
      <c r="FHI147"/>
      <c r="FHJ147"/>
      <c r="FHK147"/>
      <c r="FHL147"/>
      <c r="FHM147"/>
      <c r="FHN147"/>
      <c r="FHO147"/>
      <c r="FHP147"/>
      <c r="FHQ147"/>
      <c r="FHR147"/>
      <c r="FHS147"/>
      <c r="FHT147"/>
      <c r="FHU147"/>
      <c r="FHV147"/>
      <c r="FHW147"/>
      <c r="FHX147"/>
      <c r="FHY147"/>
      <c r="FHZ147"/>
      <c r="FIA147"/>
      <c r="FIB147"/>
      <c r="FIC147"/>
      <c r="FID147"/>
      <c r="FIE147"/>
      <c r="FIF147"/>
      <c r="FIG147"/>
      <c r="FIH147"/>
      <c r="FII147"/>
      <c r="FIJ147"/>
      <c r="FIK147"/>
      <c r="FIL147"/>
      <c r="FIM147"/>
      <c r="FIN147"/>
      <c r="FIO147"/>
      <c r="FIP147"/>
      <c r="FIQ147"/>
      <c r="FIR147"/>
      <c r="FIS147"/>
      <c r="FIT147"/>
      <c r="FIU147"/>
      <c r="FIV147"/>
      <c r="FIW147"/>
      <c r="FIX147"/>
      <c r="FIY147"/>
      <c r="FIZ147"/>
      <c r="FJA147"/>
      <c r="FJB147"/>
      <c r="FJC147"/>
      <c r="FJD147"/>
      <c r="FJE147"/>
      <c r="FJF147"/>
      <c r="FJG147"/>
      <c r="FJH147"/>
      <c r="FJI147"/>
      <c r="FJJ147"/>
      <c r="FJK147"/>
      <c r="FJL147"/>
      <c r="FJM147"/>
      <c r="FJN147"/>
      <c r="FJO147"/>
      <c r="FJP147"/>
      <c r="FJQ147"/>
      <c r="FJR147"/>
      <c r="FJS147"/>
      <c r="FJT147"/>
      <c r="FJU147"/>
      <c r="FJV147"/>
      <c r="FJW147"/>
      <c r="FJX147"/>
      <c r="FJY147"/>
      <c r="FJZ147"/>
      <c r="FKA147"/>
      <c r="FKB147"/>
      <c r="FKC147"/>
      <c r="FKD147"/>
      <c r="FKE147"/>
      <c r="FKF147"/>
      <c r="FKG147"/>
      <c r="FKH147"/>
      <c r="FKI147"/>
      <c r="FKJ147"/>
      <c r="FKK147"/>
      <c r="FKL147"/>
      <c r="FKM147"/>
      <c r="FKN147"/>
      <c r="FKO147"/>
      <c r="FKP147"/>
      <c r="FKQ147"/>
      <c r="FKR147"/>
      <c r="FKS147"/>
      <c r="FKT147"/>
      <c r="FKU147"/>
      <c r="FKV147"/>
      <c r="FKW147"/>
      <c r="FKX147"/>
      <c r="FKY147"/>
      <c r="FKZ147"/>
      <c r="FLA147"/>
      <c r="FLB147"/>
      <c r="FLC147"/>
      <c r="FLD147"/>
      <c r="FLE147"/>
      <c r="FLF147"/>
      <c r="FLG147"/>
      <c r="FLH147"/>
      <c r="FLI147"/>
      <c r="FLJ147"/>
      <c r="FLK147"/>
      <c r="FLL147"/>
      <c r="FLM147"/>
      <c r="FLN147"/>
      <c r="FLO147"/>
      <c r="FLP147"/>
      <c r="FLQ147"/>
      <c r="FLR147"/>
      <c r="FLS147"/>
      <c r="FLT147"/>
      <c r="FLU147"/>
      <c r="FLV147"/>
      <c r="FLW147"/>
      <c r="FLX147"/>
      <c r="FLY147"/>
      <c r="FLZ147"/>
      <c r="FMA147"/>
      <c r="FMB147"/>
      <c r="FMC147"/>
      <c r="FMD147"/>
      <c r="FME147"/>
      <c r="FMF147"/>
      <c r="FMG147"/>
      <c r="FMH147"/>
      <c r="FMI147"/>
      <c r="FMJ147"/>
      <c r="FMK147"/>
      <c r="FML147"/>
      <c r="FMM147"/>
      <c r="FMN147"/>
      <c r="FMO147"/>
      <c r="FMP147"/>
      <c r="FMQ147"/>
      <c r="FMR147"/>
      <c r="FMS147"/>
      <c r="FMT147"/>
      <c r="FMU147"/>
      <c r="FMV147"/>
      <c r="FMW147"/>
      <c r="FMX147"/>
      <c r="FMY147"/>
      <c r="FMZ147"/>
      <c r="FNA147"/>
      <c r="FNB147"/>
      <c r="FNC147"/>
      <c r="FND147"/>
      <c r="FNE147"/>
      <c r="FNF147"/>
      <c r="FNG147"/>
      <c r="FNH147"/>
      <c r="FNI147"/>
      <c r="FNJ147"/>
      <c r="FNK147"/>
      <c r="FNL147"/>
      <c r="FNM147"/>
      <c r="FNN147"/>
      <c r="FNO147"/>
      <c r="FNP147"/>
      <c r="FNQ147"/>
      <c r="FNR147"/>
      <c r="FNS147"/>
      <c r="FNT147"/>
      <c r="FNU147"/>
      <c r="FNV147"/>
      <c r="FNW147"/>
      <c r="FNX147"/>
      <c r="FNY147"/>
      <c r="FNZ147"/>
      <c r="FOA147"/>
      <c r="FOB147"/>
      <c r="FOC147"/>
      <c r="FOD147"/>
      <c r="FOE147"/>
      <c r="FOF147"/>
      <c r="FOG147"/>
      <c r="FOH147"/>
      <c r="FOI147"/>
      <c r="FOJ147"/>
      <c r="FOK147"/>
      <c r="FOL147"/>
      <c r="FOM147"/>
      <c r="FON147"/>
      <c r="FOO147"/>
      <c r="FOP147"/>
      <c r="FOQ147"/>
      <c r="FOR147"/>
      <c r="FOS147"/>
      <c r="FOT147"/>
      <c r="FOU147"/>
      <c r="FOV147"/>
      <c r="FOW147"/>
      <c r="FOX147"/>
      <c r="FOY147"/>
      <c r="FOZ147"/>
      <c r="FPA147"/>
      <c r="FPB147"/>
      <c r="FPC147"/>
      <c r="FPD147"/>
      <c r="FPE147"/>
      <c r="FPF147"/>
      <c r="FPG147"/>
      <c r="FPH147"/>
      <c r="FPI147"/>
      <c r="FPJ147"/>
      <c r="FPK147"/>
      <c r="FPL147"/>
      <c r="FPM147"/>
      <c r="FPN147"/>
      <c r="FPO147"/>
      <c r="FPP147"/>
      <c r="FPQ147"/>
      <c r="FPR147"/>
      <c r="FPS147"/>
      <c r="FPT147"/>
      <c r="FPU147"/>
      <c r="FPV147"/>
      <c r="FPW147"/>
      <c r="FPX147"/>
      <c r="FPY147"/>
      <c r="FPZ147"/>
      <c r="FQA147"/>
      <c r="FQB147"/>
      <c r="FQC147"/>
      <c r="FQD147"/>
      <c r="FQE147"/>
      <c r="FQF147"/>
      <c r="FQG147"/>
      <c r="FQH147"/>
      <c r="FQI147"/>
      <c r="FQJ147"/>
      <c r="FQK147"/>
      <c r="FQL147"/>
      <c r="FQM147"/>
      <c r="FQN147"/>
      <c r="FQO147"/>
      <c r="FQP147"/>
      <c r="FQQ147"/>
      <c r="FQR147"/>
      <c r="FQS147"/>
      <c r="FQT147"/>
      <c r="FQU147"/>
      <c r="FQV147"/>
      <c r="FQW147"/>
      <c r="FQX147"/>
      <c r="FQY147"/>
      <c r="FQZ147"/>
      <c r="FRA147"/>
      <c r="FRB147"/>
      <c r="FRC147"/>
      <c r="FRD147"/>
      <c r="FRE147"/>
      <c r="FRF147"/>
      <c r="FRG147"/>
      <c r="FRH147"/>
      <c r="FRI147"/>
      <c r="FRJ147"/>
      <c r="FRK147"/>
      <c r="FRL147"/>
      <c r="FRM147"/>
      <c r="FRN147"/>
      <c r="FRO147"/>
      <c r="FRP147"/>
      <c r="FRQ147"/>
      <c r="FRR147"/>
      <c r="FRS147"/>
      <c r="FRT147"/>
      <c r="FRU147"/>
      <c r="FRV147"/>
      <c r="FRW147"/>
      <c r="FRX147"/>
      <c r="FRY147"/>
      <c r="FRZ147"/>
      <c r="FSA147"/>
      <c r="FSB147"/>
      <c r="FSC147"/>
      <c r="FSD147"/>
      <c r="FSE147"/>
      <c r="FSF147"/>
      <c r="FSG147"/>
      <c r="FSH147"/>
      <c r="FSI147"/>
      <c r="FSJ147"/>
      <c r="FSK147"/>
      <c r="FSL147"/>
      <c r="FSM147"/>
      <c r="FSN147"/>
      <c r="FSO147"/>
      <c r="FSP147"/>
      <c r="FSQ147"/>
      <c r="FSR147"/>
      <c r="FSS147"/>
      <c r="FST147"/>
      <c r="FSU147"/>
      <c r="FSV147"/>
      <c r="FSW147"/>
      <c r="FSX147"/>
      <c r="FSY147"/>
      <c r="FSZ147"/>
      <c r="FTA147"/>
      <c r="FTB147"/>
      <c r="FTC147"/>
      <c r="FTD147"/>
      <c r="FTE147"/>
      <c r="FTF147"/>
      <c r="FTG147"/>
      <c r="FTH147"/>
      <c r="FTI147"/>
      <c r="FTJ147"/>
      <c r="FTK147"/>
      <c r="FTL147"/>
      <c r="FTM147"/>
      <c r="FTN147"/>
      <c r="FTO147"/>
      <c r="FTP147"/>
      <c r="FTQ147"/>
      <c r="FTR147"/>
      <c r="FTS147"/>
      <c r="FTT147"/>
      <c r="FTU147"/>
      <c r="FTV147"/>
      <c r="FTW147"/>
      <c r="FTX147"/>
      <c r="FTY147"/>
      <c r="FTZ147"/>
      <c r="FUA147"/>
      <c r="FUB147"/>
      <c r="FUC147"/>
      <c r="FUD147"/>
      <c r="FUE147"/>
      <c r="FUF147"/>
      <c r="FUG147"/>
      <c r="FUH147"/>
      <c r="FUI147"/>
      <c r="FUJ147"/>
      <c r="FUK147"/>
      <c r="FUL147"/>
      <c r="FUM147"/>
      <c r="FUN147"/>
      <c r="FUO147"/>
      <c r="FUP147"/>
      <c r="FUQ147"/>
      <c r="FUR147"/>
      <c r="FUS147"/>
      <c r="FUT147"/>
      <c r="FUU147"/>
      <c r="FUV147"/>
      <c r="FUW147"/>
      <c r="FUX147"/>
      <c r="FUY147"/>
      <c r="FUZ147"/>
      <c r="FVA147"/>
      <c r="FVB147"/>
      <c r="FVC147"/>
      <c r="FVD147"/>
      <c r="FVE147"/>
      <c r="FVF147"/>
      <c r="FVG147"/>
      <c r="FVH147"/>
      <c r="FVI147"/>
      <c r="FVJ147"/>
      <c r="FVK147"/>
      <c r="FVL147"/>
      <c r="FVM147"/>
      <c r="FVN147"/>
      <c r="FVO147"/>
      <c r="FVP147"/>
      <c r="FVQ147"/>
      <c r="FVR147"/>
      <c r="FVS147"/>
      <c r="FVT147"/>
      <c r="FVU147"/>
      <c r="FVV147"/>
      <c r="FVW147"/>
      <c r="FVX147"/>
      <c r="FVY147"/>
      <c r="FVZ147"/>
      <c r="FWA147"/>
      <c r="FWB147"/>
      <c r="FWC147"/>
      <c r="FWD147"/>
      <c r="FWE147"/>
      <c r="FWF147"/>
      <c r="FWG147"/>
      <c r="FWH147"/>
      <c r="FWI147"/>
      <c r="FWJ147"/>
      <c r="FWK147"/>
      <c r="FWL147"/>
      <c r="FWM147"/>
      <c r="FWN147"/>
      <c r="FWO147"/>
      <c r="FWP147"/>
      <c r="FWQ147"/>
      <c r="FWR147"/>
      <c r="FWS147"/>
      <c r="FWT147"/>
      <c r="FWU147"/>
      <c r="FWV147"/>
      <c r="FWW147"/>
      <c r="FWX147"/>
      <c r="FWY147"/>
      <c r="FWZ147"/>
      <c r="FXA147"/>
      <c r="FXB147"/>
      <c r="FXC147"/>
      <c r="FXD147"/>
      <c r="FXE147"/>
      <c r="FXF147"/>
      <c r="FXG147"/>
      <c r="FXH147"/>
      <c r="FXI147"/>
      <c r="FXJ147"/>
      <c r="FXK147"/>
      <c r="FXL147"/>
      <c r="FXM147"/>
      <c r="FXN147"/>
      <c r="FXO147"/>
      <c r="FXP147"/>
      <c r="FXQ147"/>
      <c r="FXR147"/>
      <c r="FXS147"/>
      <c r="FXT147"/>
      <c r="FXU147"/>
      <c r="FXV147"/>
      <c r="FXW147"/>
      <c r="FXX147"/>
      <c r="FXY147"/>
      <c r="FXZ147"/>
      <c r="FYA147"/>
      <c r="FYB147"/>
      <c r="FYC147"/>
      <c r="FYD147"/>
      <c r="FYE147"/>
      <c r="FYF147"/>
      <c r="FYG147"/>
      <c r="FYH147"/>
      <c r="FYI147"/>
      <c r="FYJ147"/>
      <c r="FYK147"/>
      <c r="FYL147"/>
      <c r="FYM147"/>
      <c r="FYN147"/>
      <c r="FYO147"/>
      <c r="FYP147"/>
      <c r="FYQ147"/>
      <c r="FYR147"/>
      <c r="FYS147"/>
      <c r="FYT147"/>
      <c r="FYU147"/>
      <c r="FYV147"/>
      <c r="FYW147"/>
      <c r="FYX147"/>
      <c r="FYY147"/>
      <c r="FYZ147"/>
      <c r="FZA147"/>
      <c r="FZB147"/>
      <c r="FZC147"/>
      <c r="FZD147"/>
      <c r="FZE147"/>
      <c r="FZF147"/>
      <c r="FZG147"/>
      <c r="FZH147"/>
      <c r="FZI147"/>
      <c r="FZJ147"/>
      <c r="FZK147"/>
      <c r="FZL147"/>
      <c r="FZM147"/>
      <c r="FZN147"/>
      <c r="FZO147"/>
      <c r="FZP147"/>
      <c r="FZQ147"/>
      <c r="FZR147"/>
      <c r="FZS147"/>
      <c r="FZT147"/>
      <c r="FZU147"/>
      <c r="FZV147"/>
      <c r="FZW147"/>
      <c r="FZX147"/>
      <c r="FZY147"/>
      <c r="FZZ147"/>
      <c r="GAA147"/>
      <c r="GAB147"/>
      <c r="GAC147"/>
      <c r="GAD147"/>
      <c r="GAE147"/>
      <c r="GAF147"/>
      <c r="GAG147"/>
      <c r="GAH147"/>
      <c r="GAI147"/>
      <c r="GAJ147"/>
      <c r="GAK147"/>
      <c r="GAL147"/>
      <c r="GAM147"/>
      <c r="GAN147"/>
      <c r="GAO147"/>
      <c r="GAP147"/>
      <c r="GAQ147"/>
      <c r="GAR147"/>
      <c r="GAS147"/>
      <c r="GAT147"/>
      <c r="GAU147"/>
      <c r="GAV147"/>
      <c r="GAW147"/>
      <c r="GAX147"/>
      <c r="GAY147"/>
      <c r="GAZ147"/>
      <c r="GBA147"/>
      <c r="GBB147"/>
      <c r="GBC147"/>
      <c r="GBD147"/>
      <c r="GBE147"/>
      <c r="GBF147"/>
      <c r="GBG147"/>
      <c r="GBH147"/>
      <c r="GBI147"/>
      <c r="GBJ147"/>
      <c r="GBK147"/>
      <c r="GBL147"/>
      <c r="GBM147"/>
      <c r="GBN147"/>
      <c r="GBO147"/>
      <c r="GBP147"/>
      <c r="GBQ147"/>
      <c r="GBR147"/>
      <c r="GBS147"/>
      <c r="GBT147"/>
      <c r="GBU147"/>
      <c r="GBV147"/>
      <c r="GBW147"/>
      <c r="GBX147"/>
      <c r="GBY147"/>
      <c r="GBZ147"/>
      <c r="GCA147"/>
      <c r="GCB147"/>
      <c r="GCC147"/>
      <c r="GCD147"/>
      <c r="GCE147"/>
      <c r="GCF147"/>
      <c r="GCG147"/>
      <c r="GCH147"/>
      <c r="GCI147"/>
      <c r="GCJ147"/>
      <c r="GCK147"/>
      <c r="GCL147"/>
      <c r="GCM147"/>
      <c r="GCN147"/>
      <c r="GCO147"/>
      <c r="GCP147"/>
      <c r="GCQ147"/>
      <c r="GCR147"/>
      <c r="GCS147"/>
      <c r="GCT147"/>
      <c r="GCU147"/>
      <c r="GCV147"/>
      <c r="GCW147"/>
      <c r="GCX147"/>
      <c r="GCY147"/>
      <c r="GCZ147"/>
      <c r="GDA147"/>
      <c r="GDB147"/>
      <c r="GDC147"/>
      <c r="GDD147"/>
      <c r="GDE147"/>
      <c r="GDF147"/>
      <c r="GDG147"/>
      <c r="GDH147"/>
      <c r="GDI147"/>
      <c r="GDJ147"/>
      <c r="GDK147"/>
      <c r="GDL147"/>
      <c r="GDM147"/>
      <c r="GDN147"/>
      <c r="GDO147"/>
      <c r="GDP147"/>
      <c r="GDQ147"/>
      <c r="GDR147"/>
      <c r="GDS147"/>
      <c r="GDT147"/>
      <c r="GDU147"/>
      <c r="GDV147"/>
      <c r="GDW147"/>
      <c r="GDX147"/>
      <c r="GDY147"/>
      <c r="GDZ147"/>
      <c r="GEA147"/>
      <c r="GEB147"/>
      <c r="GEC147"/>
      <c r="GED147"/>
      <c r="GEE147"/>
      <c r="GEF147"/>
      <c r="GEG147"/>
      <c r="GEH147"/>
      <c r="GEI147"/>
      <c r="GEJ147"/>
      <c r="GEK147"/>
      <c r="GEL147"/>
      <c r="GEM147"/>
      <c r="GEN147"/>
      <c r="GEO147"/>
      <c r="GEP147"/>
      <c r="GEQ147"/>
      <c r="GER147"/>
      <c r="GES147"/>
      <c r="GET147"/>
      <c r="GEU147"/>
      <c r="GEV147"/>
      <c r="GEW147"/>
      <c r="GEX147"/>
      <c r="GEY147"/>
      <c r="GEZ147"/>
      <c r="GFA147"/>
      <c r="GFB147"/>
      <c r="GFC147"/>
      <c r="GFD147"/>
      <c r="GFE147"/>
      <c r="GFF147"/>
      <c r="GFG147"/>
      <c r="GFH147"/>
      <c r="GFI147"/>
      <c r="GFJ147"/>
      <c r="GFK147"/>
      <c r="GFL147"/>
      <c r="GFM147"/>
      <c r="GFN147"/>
      <c r="GFO147"/>
      <c r="GFP147"/>
      <c r="GFQ147"/>
      <c r="GFR147"/>
      <c r="GFS147"/>
      <c r="GFT147"/>
      <c r="GFU147"/>
      <c r="GFV147"/>
      <c r="GFW147"/>
      <c r="GFX147"/>
      <c r="GFY147"/>
      <c r="GFZ147"/>
      <c r="GGA147"/>
      <c r="GGB147"/>
      <c r="GGC147"/>
      <c r="GGD147"/>
      <c r="GGE147"/>
      <c r="GGF147"/>
      <c r="GGG147"/>
      <c r="GGH147"/>
      <c r="GGI147"/>
      <c r="GGJ147"/>
      <c r="GGK147"/>
      <c r="GGL147"/>
      <c r="GGM147"/>
      <c r="GGN147"/>
      <c r="GGO147"/>
      <c r="GGP147"/>
      <c r="GGQ147"/>
      <c r="GGR147"/>
      <c r="GGS147"/>
      <c r="GGT147"/>
      <c r="GGU147"/>
      <c r="GGV147"/>
      <c r="GGW147"/>
      <c r="GGX147"/>
      <c r="GGY147"/>
      <c r="GGZ147"/>
      <c r="GHA147"/>
      <c r="GHB147"/>
      <c r="GHC147"/>
      <c r="GHD147"/>
      <c r="GHE147"/>
      <c r="GHF147"/>
      <c r="GHG147"/>
      <c r="GHH147"/>
      <c r="GHI147"/>
      <c r="GHJ147"/>
      <c r="GHK147"/>
      <c r="GHL147"/>
      <c r="GHM147"/>
      <c r="GHN147"/>
      <c r="GHO147"/>
      <c r="GHP147"/>
      <c r="GHQ147"/>
      <c r="GHR147"/>
      <c r="GHS147"/>
      <c r="GHT147"/>
      <c r="GHU147"/>
      <c r="GHV147"/>
      <c r="GHW147"/>
      <c r="GHX147"/>
      <c r="GHY147"/>
      <c r="GHZ147"/>
      <c r="GIA147"/>
      <c r="GIB147"/>
      <c r="GIC147"/>
      <c r="GID147"/>
      <c r="GIE147"/>
      <c r="GIF147"/>
      <c r="GIG147"/>
      <c r="GIH147"/>
      <c r="GII147"/>
      <c r="GIJ147"/>
      <c r="GIK147"/>
      <c r="GIL147"/>
      <c r="GIM147"/>
      <c r="GIN147"/>
      <c r="GIO147"/>
      <c r="GIP147"/>
      <c r="GIQ147"/>
      <c r="GIR147"/>
      <c r="GIS147"/>
      <c r="GIT147"/>
      <c r="GIU147"/>
      <c r="GIV147"/>
      <c r="GIW147"/>
      <c r="GIX147"/>
      <c r="GIY147"/>
      <c r="GIZ147"/>
      <c r="GJA147"/>
      <c r="GJB147"/>
      <c r="GJC147"/>
      <c r="GJD147"/>
      <c r="GJE147"/>
      <c r="GJF147"/>
      <c r="GJG147"/>
      <c r="GJH147"/>
      <c r="GJI147"/>
      <c r="GJJ147"/>
      <c r="GJK147"/>
      <c r="GJL147"/>
      <c r="GJM147"/>
      <c r="GJN147"/>
      <c r="GJO147"/>
      <c r="GJP147"/>
      <c r="GJQ147"/>
      <c r="GJR147"/>
      <c r="GJS147"/>
      <c r="GJT147"/>
      <c r="GJU147"/>
      <c r="GJV147"/>
      <c r="GJW147"/>
      <c r="GJX147"/>
      <c r="GJY147"/>
      <c r="GJZ147"/>
      <c r="GKA147"/>
      <c r="GKB147"/>
      <c r="GKC147"/>
      <c r="GKD147"/>
      <c r="GKE147"/>
      <c r="GKF147"/>
      <c r="GKG147"/>
      <c r="GKH147"/>
      <c r="GKI147"/>
      <c r="GKJ147"/>
      <c r="GKK147"/>
      <c r="GKL147"/>
      <c r="GKM147"/>
      <c r="GKN147"/>
      <c r="GKO147"/>
      <c r="GKP147"/>
      <c r="GKQ147"/>
      <c r="GKR147"/>
      <c r="GKS147"/>
      <c r="GKT147"/>
      <c r="GKU147"/>
      <c r="GKV147"/>
      <c r="GKW147"/>
      <c r="GKX147"/>
      <c r="GKY147"/>
      <c r="GKZ147"/>
      <c r="GLA147"/>
      <c r="GLB147"/>
      <c r="GLC147"/>
      <c r="GLD147"/>
      <c r="GLE147"/>
      <c r="GLF147"/>
      <c r="GLG147"/>
      <c r="GLH147"/>
      <c r="GLI147"/>
      <c r="GLJ147"/>
      <c r="GLK147"/>
      <c r="GLL147"/>
      <c r="GLM147"/>
      <c r="GLN147"/>
      <c r="GLO147"/>
      <c r="GLP147"/>
      <c r="GLQ147"/>
      <c r="GLR147"/>
      <c r="GLS147"/>
      <c r="GLT147"/>
      <c r="GLU147"/>
      <c r="GLV147"/>
      <c r="GLW147"/>
      <c r="GLX147"/>
      <c r="GLY147"/>
      <c r="GLZ147"/>
      <c r="GMA147"/>
      <c r="GMB147"/>
      <c r="GMC147"/>
      <c r="GMD147"/>
      <c r="GME147"/>
      <c r="GMF147"/>
      <c r="GMG147"/>
      <c r="GMH147"/>
      <c r="GMI147"/>
      <c r="GMJ147"/>
      <c r="GMK147"/>
      <c r="GML147"/>
      <c r="GMM147"/>
      <c r="GMN147"/>
      <c r="GMO147"/>
      <c r="GMP147"/>
      <c r="GMQ147"/>
      <c r="GMR147"/>
      <c r="GMS147"/>
      <c r="GMT147"/>
      <c r="GMU147"/>
      <c r="GMV147"/>
      <c r="GMW147"/>
      <c r="GMX147"/>
      <c r="GMY147"/>
      <c r="GMZ147"/>
      <c r="GNA147"/>
      <c r="GNB147"/>
      <c r="GNC147"/>
      <c r="GND147"/>
      <c r="GNE147"/>
      <c r="GNF147"/>
      <c r="GNG147"/>
      <c r="GNH147"/>
      <c r="GNI147"/>
      <c r="GNJ147"/>
      <c r="GNK147"/>
      <c r="GNL147"/>
      <c r="GNM147"/>
      <c r="GNN147"/>
      <c r="GNO147"/>
      <c r="GNP147"/>
      <c r="GNQ147"/>
      <c r="GNR147"/>
      <c r="GNS147"/>
      <c r="GNT147"/>
      <c r="GNU147"/>
      <c r="GNV147"/>
      <c r="GNW147"/>
      <c r="GNX147"/>
      <c r="GNY147"/>
      <c r="GNZ147"/>
      <c r="GOA147"/>
      <c r="GOB147"/>
      <c r="GOC147"/>
      <c r="GOD147"/>
      <c r="GOE147"/>
      <c r="GOF147"/>
      <c r="GOG147"/>
      <c r="GOH147"/>
      <c r="GOI147"/>
      <c r="GOJ147"/>
      <c r="GOK147"/>
      <c r="GOL147"/>
      <c r="GOM147"/>
      <c r="GON147"/>
      <c r="GOO147"/>
      <c r="GOP147"/>
      <c r="GOQ147"/>
      <c r="GOR147"/>
      <c r="GOS147"/>
      <c r="GOT147"/>
      <c r="GOU147"/>
      <c r="GOV147"/>
      <c r="GOW147"/>
      <c r="GOX147"/>
      <c r="GOY147"/>
      <c r="GOZ147"/>
      <c r="GPA147"/>
      <c r="GPB147"/>
      <c r="GPC147"/>
      <c r="GPD147"/>
      <c r="GPE147"/>
      <c r="GPF147"/>
      <c r="GPG147"/>
      <c r="GPH147"/>
      <c r="GPI147"/>
      <c r="GPJ147"/>
      <c r="GPK147"/>
      <c r="GPL147"/>
      <c r="GPM147"/>
      <c r="GPN147"/>
      <c r="GPO147"/>
      <c r="GPP147"/>
      <c r="GPQ147"/>
      <c r="GPR147"/>
      <c r="GPS147"/>
      <c r="GPT147"/>
      <c r="GPU147"/>
      <c r="GPV147"/>
      <c r="GPW147"/>
      <c r="GPX147"/>
      <c r="GPY147"/>
      <c r="GPZ147"/>
      <c r="GQA147"/>
      <c r="GQB147"/>
      <c r="GQC147"/>
      <c r="GQD147"/>
      <c r="GQE147"/>
      <c r="GQF147"/>
      <c r="GQG147"/>
      <c r="GQH147"/>
      <c r="GQI147"/>
      <c r="GQJ147"/>
      <c r="GQK147"/>
      <c r="GQL147"/>
      <c r="GQM147"/>
      <c r="GQN147"/>
      <c r="GQO147"/>
      <c r="GQP147"/>
      <c r="GQQ147"/>
      <c r="GQR147"/>
      <c r="GQS147"/>
      <c r="GQT147"/>
      <c r="GQU147"/>
      <c r="GQV147"/>
      <c r="GQW147"/>
      <c r="GQX147"/>
      <c r="GQY147"/>
      <c r="GQZ147"/>
      <c r="GRA147"/>
      <c r="GRB147"/>
      <c r="GRC147"/>
      <c r="GRD147"/>
      <c r="GRE147"/>
      <c r="GRF147"/>
      <c r="GRG147"/>
      <c r="GRH147"/>
      <c r="GRI147"/>
      <c r="GRJ147"/>
      <c r="GRK147"/>
      <c r="GRL147"/>
      <c r="GRM147"/>
      <c r="GRN147"/>
      <c r="GRO147"/>
      <c r="GRP147"/>
      <c r="GRQ147"/>
      <c r="GRR147"/>
      <c r="GRS147"/>
      <c r="GRT147"/>
      <c r="GRU147"/>
      <c r="GRV147"/>
      <c r="GRW147"/>
      <c r="GRX147"/>
      <c r="GRY147"/>
      <c r="GRZ147"/>
      <c r="GSA147"/>
      <c r="GSB147"/>
      <c r="GSC147"/>
      <c r="GSD147"/>
      <c r="GSE147"/>
      <c r="GSF147"/>
      <c r="GSG147"/>
      <c r="GSH147"/>
      <c r="GSI147"/>
      <c r="GSJ147"/>
      <c r="GSK147"/>
      <c r="GSL147"/>
      <c r="GSM147"/>
      <c r="GSN147"/>
      <c r="GSO147"/>
      <c r="GSP147"/>
      <c r="GSQ147"/>
      <c r="GSR147"/>
      <c r="GSS147"/>
      <c r="GST147"/>
      <c r="GSU147"/>
      <c r="GSV147"/>
      <c r="GSW147"/>
      <c r="GSX147"/>
      <c r="GSY147"/>
      <c r="GSZ147"/>
      <c r="GTA147"/>
      <c r="GTB147"/>
      <c r="GTC147"/>
      <c r="GTD147"/>
      <c r="GTE147"/>
      <c r="GTF147"/>
      <c r="GTG147"/>
      <c r="GTH147"/>
      <c r="GTI147"/>
      <c r="GTJ147"/>
      <c r="GTK147"/>
      <c r="GTL147"/>
      <c r="GTM147"/>
      <c r="GTN147"/>
      <c r="GTO147"/>
      <c r="GTP147"/>
      <c r="GTQ147"/>
      <c r="GTR147"/>
      <c r="GTS147"/>
      <c r="GTT147"/>
      <c r="GTU147"/>
      <c r="GTV147"/>
      <c r="GTW147"/>
      <c r="GTX147"/>
      <c r="GTY147"/>
      <c r="GTZ147"/>
      <c r="GUA147"/>
      <c r="GUB147"/>
      <c r="GUC147"/>
      <c r="GUD147"/>
      <c r="GUE147"/>
      <c r="GUF147"/>
      <c r="GUG147"/>
      <c r="GUH147"/>
      <c r="GUI147"/>
      <c r="GUJ147"/>
      <c r="GUK147"/>
      <c r="GUL147"/>
      <c r="GUM147"/>
      <c r="GUN147"/>
      <c r="GUO147"/>
      <c r="GUP147"/>
      <c r="GUQ147"/>
      <c r="GUR147"/>
      <c r="GUS147"/>
      <c r="GUT147"/>
      <c r="GUU147"/>
      <c r="GUV147"/>
      <c r="GUW147"/>
      <c r="GUX147"/>
      <c r="GUY147"/>
      <c r="GUZ147"/>
      <c r="GVA147"/>
      <c r="GVB147"/>
      <c r="GVC147"/>
      <c r="GVD147"/>
      <c r="GVE147"/>
      <c r="GVF147"/>
      <c r="GVG147"/>
      <c r="GVH147"/>
      <c r="GVI147"/>
      <c r="GVJ147"/>
      <c r="GVK147"/>
      <c r="GVL147"/>
      <c r="GVM147"/>
      <c r="GVN147"/>
      <c r="GVO147"/>
      <c r="GVP147"/>
      <c r="GVQ147"/>
      <c r="GVR147"/>
      <c r="GVS147"/>
      <c r="GVT147"/>
      <c r="GVU147"/>
      <c r="GVV147"/>
      <c r="GVW147"/>
      <c r="GVX147"/>
      <c r="GVY147"/>
      <c r="GVZ147"/>
      <c r="GWA147"/>
      <c r="GWB147"/>
      <c r="GWC147"/>
      <c r="GWD147"/>
      <c r="GWE147"/>
      <c r="GWF147"/>
      <c r="GWG147"/>
      <c r="GWH147"/>
      <c r="GWI147"/>
      <c r="GWJ147"/>
      <c r="GWK147"/>
      <c r="GWL147"/>
      <c r="GWM147"/>
      <c r="GWN147"/>
      <c r="GWO147"/>
      <c r="GWP147"/>
      <c r="GWQ147"/>
      <c r="GWR147"/>
      <c r="GWS147"/>
      <c r="GWT147"/>
      <c r="GWU147"/>
      <c r="GWV147"/>
      <c r="GWW147"/>
      <c r="GWX147"/>
      <c r="GWY147"/>
      <c r="GWZ147"/>
      <c r="GXA147"/>
      <c r="GXB147"/>
      <c r="GXC147"/>
      <c r="GXD147"/>
      <c r="GXE147"/>
      <c r="GXF147"/>
      <c r="GXG147"/>
      <c r="GXH147"/>
      <c r="GXI147"/>
      <c r="GXJ147"/>
      <c r="GXK147"/>
      <c r="GXL147"/>
      <c r="GXM147"/>
      <c r="GXN147"/>
      <c r="GXO147"/>
      <c r="GXP147"/>
      <c r="GXQ147"/>
      <c r="GXR147"/>
      <c r="GXS147"/>
      <c r="GXT147"/>
      <c r="GXU147"/>
      <c r="GXV147"/>
      <c r="GXW147"/>
      <c r="GXX147"/>
      <c r="GXY147"/>
      <c r="GXZ147"/>
      <c r="GYA147"/>
      <c r="GYB147"/>
      <c r="GYC147"/>
      <c r="GYD147"/>
      <c r="GYE147"/>
      <c r="GYF147"/>
      <c r="GYG147"/>
      <c r="GYH147"/>
      <c r="GYI147"/>
      <c r="GYJ147"/>
      <c r="GYK147"/>
      <c r="GYL147"/>
      <c r="GYM147"/>
      <c r="GYN147"/>
      <c r="GYO147"/>
      <c r="GYP147"/>
      <c r="GYQ147"/>
      <c r="GYR147"/>
      <c r="GYS147"/>
      <c r="GYT147"/>
      <c r="GYU147"/>
      <c r="GYV147"/>
      <c r="GYW147"/>
      <c r="GYX147"/>
      <c r="GYY147"/>
      <c r="GYZ147"/>
      <c r="GZA147"/>
      <c r="GZB147"/>
      <c r="GZC147"/>
      <c r="GZD147"/>
      <c r="GZE147"/>
      <c r="GZF147"/>
      <c r="GZG147"/>
      <c r="GZH147"/>
      <c r="GZI147"/>
      <c r="GZJ147"/>
      <c r="GZK147"/>
      <c r="GZL147"/>
      <c r="GZM147"/>
      <c r="GZN147"/>
      <c r="GZO147"/>
      <c r="GZP147"/>
      <c r="GZQ147"/>
      <c r="GZR147"/>
      <c r="GZS147"/>
      <c r="GZT147"/>
      <c r="GZU147"/>
      <c r="GZV147"/>
      <c r="GZW147"/>
      <c r="GZX147"/>
      <c r="GZY147"/>
      <c r="GZZ147"/>
      <c r="HAA147"/>
      <c r="HAB147"/>
      <c r="HAC147"/>
      <c r="HAD147"/>
      <c r="HAE147"/>
      <c r="HAF147"/>
      <c r="HAG147"/>
      <c r="HAH147"/>
      <c r="HAI147"/>
      <c r="HAJ147"/>
      <c r="HAK147"/>
      <c r="HAL147"/>
      <c r="HAM147"/>
      <c r="HAN147"/>
      <c r="HAO147"/>
      <c r="HAP147"/>
      <c r="HAQ147"/>
      <c r="HAR147"/>
      <c r="HAS147"/>
      <c r="HAT147"/>
      <c r="HAU147"/>
      <c r="HAV147"/>
      <c r="HAW147"/>
      <c r="HAX147"/>
      <c r="HAY147"/>
      <c r="HAZ147"/>
      <c r="HBA147"/>
      <c r="HBB147"/>
      <c r="HBC147"/>
      <c r="HBD147"/>
      <c r="HBE147"/>
      <c r="HBF147"/>
      <c r="HBG147"/>
      <c r="HBH147"/>
      <c r="HBI147"/>
      <c r="HBJ147"/>
      <c r="HBK147"/>
      <c r="HBL147"/>
      <c r="HBM147"/>
      <c r="HBN147"/>
      <c r="HBO147"/>
      <c r="HBP147"/>
      <c r="HBQ147"/>
      <c r="HBR147"/>
      <c r="HBS147"/>
      <c r="HBT147"/>
      <c r="HBU147"/>
      <c r="HBV147"/>
      <c r="HBW147"/>
      <c r="HBX147"/>
      <c r="HBY147"/>
      <c r="HBZ147"/>
      <c r="HCA147"/>
      <c r="HCB147"/>
      <c r="HCC147"/>
      <c r="HCD147"/>
      <c r="HCE147"/>
      <c r="HCF147"/>
      <c r="HCG147"/>
      <c r="HCH147"/>
      <c r="HCI147"/>
      <c r="HCJ147"/>
      <c r="HCK147"/>
      <c r="HCL147"/>
      <c r="HCM147"/>
      <c r="HCN147"/>
      <c r="HCO147"/>
      <c r="HCP147"/>
      <c r="HCQ147"/>
      <c r="HCR147"/>
      <c r="HCS147"/>
      <c r="HCT147"/>
      <c r="HCU147"/>
      <c r="HCV147"/>
      <c r="HCW147"/>
      <c r="HCX147"/>
      <c r="HCY147"/>
      <c r="HCZ147"/>
      <c r="HDA147"/>
      <c r="HDB147"/>
      <c r="HDC147"/>
      <c r="HDD147"/>
      <c r="HDE147"/>
      <c r="HDF147"/>
      <c r="HDG147"/>
      <c r="HDH147"/>
      <c r="HDI147"/>
      <c r="HDJ147"/>
      <c r="HDK147"/>
      <c r="HDL147"/>
      <c r="HDM147"/>
      <c r="HDN147"/>
      <c r="HDO147"/>
      <c r="HDP147"/>
      <c r="HDQ147"/>
      <c r="HDR147"/>
      <c r="HDS147"/>
      <c r="HDT147"/>
      <c r="HDU147"/>
      <c r="HDV147"/>
      <c r="HDW147"/>
      <c r="HDX147"/>
      <c r="HDY147"/>
      <c r="HDZ147"/>
      <c r="HEA147"/>
      <c r="HEB147"/>
      <c r="HEC147"/>
      <c r="HED147"/>
      <c r="HEE147"/>
      <c r="HEF147"/>
      <c r="HEG147"/>
      <c r="HEH147"/>
      <c r="HEI147"/>
      <c r="HEJ147"/>
      <c r="HEK147"/>
      <c r="HEL147"/>
      <c r="HEM147"/>
      <c r="HEN147"/>
      <c r="HEO147"/>
      <c r="HEP147"/>
      <c r="HEQ147"/>
      <c r="HER147"/>
      <c r="HES147"/>
      <c r="HET147"/>
      <c r="HEU147"/>
      <c r="HEV147"/>
      <c r="HEW147"/>
      <c r="HEX147"/>
      <c r="HEY147"/>
      <c r="HEZ147"/>
      <c r="HFA147"/>
      <c r="HFB147"/>
      <c r="HFC147"/>
      <c r="HFD147"/>
      <c r="HFE147"/>
      <c r="HFF147"/>
      <c r="HFG147"/>
      <c r="HFH147"/>
      <c r="HFI147"/>
      <c r="HFJ147"/>
      <c r="HFK147"/>
      <c r="HFL147"/>
      <c r="HFM147"/>
      <c r="HFN147"/>
      <c r="HFO147"/>
      <c r="HFP147"/>
      <c r="HFQ147"/>
      <c r="HFR147"/>
      <c r="HFS147"/>
      <c r="HFT147"/>
      <c r="HFU147"/>
      <c r="HFV147"/>
      <c r="HFW147"/>
      <c r="HFX147"/>
      <c r="HFY147"/>
      <c r="HFZ147"/>
      <c r="HGA147"/>
      <c r="HGB147"/>
      <c r="HGC147"/>
      <c r="HGD147"/>
      <c r="HGE147"/>
      <c r="HGF147"/>
      <c r="HGG147"/>
      <c r="HGH147"/>
      <c r="HGI147"/>
      <c r="HGJ147"/>
      <c r="HGK147"/>
      <c r="HGL147"/>
      <c r="HGM147"/>
      <c r="HGN147"/>
      <c r="HGO147"/>
      <c r="HGP147"/>
      <c r="HGQ147"/>
      <c r="HGR147"/>
      <c r="HGS147"/>
      <c r="HGT147"/>
      <c r="HGU147"/>
      <c r="HGV147"/>
      <c r="HGW147"/>
      <c r="HGX147"/>
      <c r="HGY147"/>
      <c r="HGZ147"/>
      <c r="HHA147"/>
      <c r="HHB147"/>
      <c r="HHC147"/>
      <c r="HHD147"/>
      <c r="HHE147"/>
      <c r="HHF147"/>
      <c r="HHG147"/>
      <c r="HHH147"/>
      <c r="HHI147"/>
      <c r="HHJ147"/>
      <c r="HHK147"/>
      <c r="HHL147"/>
      <c r="HHM147"/>
      <c r="HHN147"/>
      <c r="HHO147"/>
      <c r="HHP147"/>
      <c r="HHQ147"/>
      <c r="HHR147"/>
      <c r="HHS147"/>
      <c r="HHT147"/>
      <c r="HHU147"/>
      <c r="HHV147"/>
      <c r="HHW147"/>
      <c r="HHX147"/>
      <c r="HHY147"/>
      <c r="HHZ147"/>
      <c r="HIA147"/>
      <c r="HIB147"/>
      <c r="HIC147"/>
      <c r="HID147"/>
      <c r="HIE147"/>
      <c r="HIF147"/>
      <c r="HIG147"/>
      <c r="HIH147"/>
      <c r="HII147"/>
      <c r="HIJ147"/>
      <c r="HIK147"/>
      <c r="HIL147"/>
      <c r="HIM147"/>
      <c r="HIN147"/>
      <c r="HIO147"/>
      <c r="HIP147"/>
      <c r="HIQ147"/>
      <c r="HIR147"/>
      <c r="HIS147"/>
      <c r="HIT147"/>
      <c r="HIU147"/>
      <c r="HIV147"/>
      <c r="HIW147"/>
      <c r="HIX147"/>
      <c r="HIY147"/>
      <c r="HIZ147"/>
      <c r="HJA147"/>
      <c r="HJB147"/>
      <c r="HJC147"/>
      <c r="HJD147"/>
      <c r="HJE147"/>
      <c r="HJF147"/>
      <c r="HJG147"/>
      <c r="HJH147"/>
      <c r="HJI147"/>
      <c r="HJJ147"/>
      <c r="HJK147"/>
      <c r="HJL147"/>
      <c r="HJM147"/>
      <c r="HJN147"/>
      <c r="HJO147"/>
      <c r="HJP147"/>
      <c r="HJQ147"/>
      <c r="HJR147"/>
      <c r="HJS147"/>
      <c r="HJT147"/>
      <c r="HJU147"/>
      <c r="HJV147"/>
      <c r="HJW147"/>
      <c r="HJX147"/>
      <c r="HJY147"/>
      <c r="HJZ147"/>
      <c r="HKA147"/>
      <c r="HKB147"/>
      <c r="HKC147"/>
      <c r="HKD147"/>
      <c r="HKE147"/>
      <c r="HKF147"/>
      <c r="HKG147"/>
      <c r="HKH147"/>
      <c r="HKI147"/>
      <c r="HKJ147"/>
      <c r="HKK147"/>
      <c r="HKL147"/>
      <c r="HKM147"/>
      <c r="HKN147"/>
      <c r="HKO147"/>
      <c r="HKP147"/>
      <c r="HKQ147"/>
      <c r="HKR147"/>
      <c r="HKS147"/>
      <c r="HKT147"/>
      <c r="HKU147"/>
      <c r="HKV147"/>
      <c r="HKW147"/>
      <c r="HKX147"/>
      <c r="HKY147"/>
      <c r="HKZ147"/>
      <c r="HLA147"/>
      <c r="HLB147"/>
      <c r="HLC147"/>
      <c r="HLD147"/>
      <c r="HLE147"/>
      <c r="HLF147"/>
      <c r="HLG147"/>
      <c r="HLH147"/>
      <c r="HLI147"/>
      <c r="HLJ147"/>
      <c r="HLK147"/>
      <c r="HLL147"/>
      <c r="HLM147"/>
      <c r="HLN147"/>
      <c r="HLO147"/>
      <c r="HLP147"/>
      <c r="HLQ147"/>
      <c r="HLR147"/>
      <c r="HLS147"/>
      <c r="HLT147"/>
      <c r="HLU147"/>
      <c r="HLV147"/>
      <c r="HLW147"/>
      <c r="HLX147"/>
      <c r="HLY147"/>
      <c r="HLZ147"/>
      <c r="HMA147"/>
      <c r="HMB147"/>
      <c r="HMC147"/>
      <c r="HMD147"/>
      <c r="HME147"/>
      <c r="HMF147"/>
      <c r="HMG147"/>
      <c r="HMH147"/>
      <c r="HMI147"/>
      <c r="HMJ147"/>
      <c r="HMK147"/>
      <c r="HML147"/>
      <c r="HMM147"/>
      <c r="HMN147"/>
      <c r="HMO147"/>
      <c r="HMP147"/>
      <c r="HMQ147"/>
      <c r="HMR147"/>
      <c r="HMS147"/>
      <c r="HMT147"/>
      <c r="HMU147"/>
      <c r="HMV147"/>
      <c r="HMW147"/>
      <c r="HMX147"/>
      <c r="HMY147"/>
      <c r="HMZ147"/>
      <c r="HNA147"/>
      <c r="HNB147"/>
      <c r="HNC147"/>
      <c r="HND147"/>
      <c r="HNE147"/>
      <c r="HNF147"/>
      <c r="HNG147"/>
      <c r="HNH147"/>
      <c r="HNI147"/>
      <c r="HNJ147"/>
      <c r="HNK147"/>
      <c r="HNL147"/>
      <c r="HNM147"/>
      <c r="HNN147"/>
      <c r="HNO147"/>
      <c r="HNP147"/>
      <c r="HNQ147"/>
      <c r="HNR147"/>
      <c r="HNS147"/>
      <c r="HNT147"/>
      <c r="HNU147"/>
      <c r="HNV147"/>
      <c r="HNW147"/>
      <c r="HNX147"/>
      <c r="HNY147"/>
      <c r="HNZ147"/>
      <c r="HOA147"/>
      <c r="HOB147"/>
      <c r="HOC147"/>
      <c r="HOD147"/>
      <c r="HOE147"/>
      <c r="HOF147"/>
      <c r="HOG147"/>
      <c r="HOH147"/>
      <c r="HOI147"/>
      <c r="HOJ147"/>
      <c r="HOK147"/>
      <c r="HOL147"/>
      <c r="HOM147"/>
      <c r="HON147"/>
      <c r="HOO147"/>
      <c r="HOP147"/>
      <c r="HOQ147"/>
      <c r="HOR147"/>
      <c r="HOS147"/>
      <c r="HOT147"/>
      <c r="HOU147"/>
      <c r="HOV147"/>
      <c r="HOW147"/>
      <c r="HOX147"/>
      <c r="HOY147"/>
      <c r="HOZ147"/>
      <c r="HPA147"/>
      <c r="HPB147"/>
      <c r="HPC147"/>
      <c r="HPD147"/>
      <c r="HPE147"/>
      <c r="HPF147"/>
      <c r="HPG147"/>
      <c r="HPH147"/>
      <c r="HPI147"/>
      <c r="HPJ147"/>
      <c r="HPK147"/>
      <c r="HPL147"/>
      <c r="HPM147"/>
      <c r="HPN147"/>
      <c r="HPO147"/>
      <c r="HPP147"/>
      <c r="HPQ147"/>
      <c r="HPR147"/>
      <c r="HPS147"/>
      <c r="HPT147"/>
      <c r="HPU147"/>
      <c r="HPV147"/>
      <c r="HPW147"/>
      <c r="HPX147"/>
      <c r="HPY147"/>
      <c r="HPZ147"/>
      <c r="HQA147"/>
      <c r="HQB147"/>
      <c r="HQC147"/>
      <c r="HQD147"/>
      <c r="HQE147"/>
      <c r="HQF147"/>
      <c r="HQG147"/>
      <c r="HQH147"/>
      <c r="HQI147"/>
      <c r="HQJ147"/>
      <c r="HQK147"/>
      <c r="HQL147"/>
      <c r="HQM147"/>
      <c r="HQN147"/>
      <c r="HQO147"/>
      <c r="HQP147"/>
      <c r="HQQ147"/>
      <c r="HQR147"/>
      <c r="HQS147"/>
      <c r="HQT147"/>
      <c r="HQU147"/>
      <c r="HQV147"/>
      <c r="HQW147"/>
      <c r="HQX147"/>
      <c r="HQY147"/>
      <c r="HQZ147"/>
      <c r="HRA147"/>
      <c r="HRB147"/>
      <c r="HRC147"/>
      <c r="HRD147"/>
      <c r="HRE147"/>
      <c r="HRF147"/>
      <c r="HRG147"/>
      <c r="HRH147"/>
      <c r="HRI147"/>
      <c r="HRJ147"/>
      <c r="HRK147"/>
      <c r="HRL147"/>
      <c r="HRM147"/>
      <c r="HRN147"/>
      <c r="HRO147"/>
      <c r="HRP147"/>
      <c r="HRQ147"/>
      <c r="HRR147"/>
      <c r="HRS147"/>
      <c r="HRT147"/>
      <c r="HRU147"/>
      <c r="HRV147"/>
      <c r="HRW147"/>
      <c r="HRX147"/>
      <c r="HRY147"/>
      <c r="HRZ147"/>
      <c r="HSA147"/>
      <c r="HSB147"/>
      <c r="HSC147"/>
      <c r="HSD147"/>
      <c r="HSE147"/>
      <c r="HSF147"/>
      <c r="HSG147"/>
      <c r="HSH147"/>
      <c r="HSI147"/>
      <c r="HSJ147"/>
      <c r="HSK147"/>
      <c r="HSL147"/>
      <c r="HSM147"/>
      <c r="HSN147"/>
      <c r="HSO147"/>
      <c r="HSP147"/>
      <c r="HSQ147"/>
      <c r="HSR147"/>
      <c r="HSS147"/>
      <c r="HST147"/>
      <c r="HSU147"/>
      <c r="HSV147"/>
      <c r="HSW147"/>
      <c r="HSX147"/>
      <c r="HSY147"/>
      <c r="HSZ147"/>
      <c r="HTA147"/>
      <c r="HTB147"/>
      <c r="HTC147"/>
      <c r="HTD147"/>
      <c r="HTE147"/>
      <c r="HTF147"/>
      <c r="HTG147"/>
      <c r="HTH147"/>
      <c r="HTI147"/>
      <c r="HTJ147"/>
      <c r="HTK147"/>
      <c r="HTL147"/>
      <c r="HTM147"/>
      <c r="HTN147"/>
      <c r="HTO147"/>
      <c r="HTP147"/>
      <c r="HTQ147"/>
      <c r="HTR147"/>
      <c r="HTS147"/>
      <c r="HTT147"/>
      <c r="HTU147"/>
      <c r="HTV147"/>
      <c r="HTW147"/>
      <c r="HTX147"/>
      <c r="HTY147"/>
      <c r="HTZ147"/>
      <c r="HUA147"/>
      <c r="HUB147"/>
      <c r="HUC147"/>
      <c r="HUD147"/>
      <c r="HUE147"/>
      <c r="HUF147"/>
      <c r="HUG147"/>
      <c r="HUH147"/>
      <c r="HUI147"/>
      <c r="HUJ147"/>
      <c r="HUK147"/>
      <c r="HUL147"/>
      <c r="HUM147"/>
      <c r="HUN147"/>
      <c r="HUO147"/>
      <c r="HUP147"/>
      <c r="HUQ147"/>
      <c r="HUR147"/>
      <c r="HUS147"/>
      <c r="HUT147"/>
      <c r="HUU147"/>
      <c r="HUV147"/>
      <c r="HUW147"/>
      <c r="HUX147"/>
      <c r="HUY147"/>
      <c r="HUZ147"/>
      <c r="HVA147"/>
      <c r="HVB147"/>
      <c r="HVC147"/>
      <c r="HVD147"/>
      <c r="HVE147"/>
      <c r="HVF147"/>
      <c r="HVG147"/>
      <c r="HVH147"/>
      <c r="HVI147"/>
      <c r="HVJ147"/>
      <c r="HVK147"/>
      <c r="HVL147"/>
      <c r="HVM147"/>
      <c r="HVN147"/>
      <c r="HVO147"/>
      <c r="HVP147"/>
      <c r="HVQ147"/>
      <c r="HVR147"/>
      <c r="HVS147"/>
      <c r="HVT147"/>
      <c r="HVU147"/>
      <c r="HVV147"/>
      <c r="HVW147"/>
      <c r="HVX147"/>
      <c r="HVY147"/>
      <c r="HVZ147"/>
      <c r="HWA147"/>
      <c r="HWB147"/>
      <c r="HWC147"/>
      <c r="HWD147"/>
      <c r="HWE147"/>
      <c r="HWF147"/>
      <c r="HWG147"/>
      <c r="HWH147"/>
      <c r="HWI147"/>
      <c r="HWJ147"/>
      <c r="HWK147"/>
      <c r="HWL147"/>
      <c r="HWM147"/>
      <c r="HWN147"/>
      <c r="HWO147"/>
      <c r="HWP147"/>
      <c r="HWQ147"/>
      <c r="HWR147"/>
      <c r="HWS147"/>
      <c r="HWT147"/>
      <c r="HWU147"/>
      <c r="HWV147"/>
      <c r="HWW147"/>
      <c r="HWX147"/>
      <c r="HWY147"/>
      <c r="HWZ147"/>
      <c r="HXA147"/>
      <c r="HXB147"/>
      <c r="HXC147"/>
      <c r="HXD147"/>
      <c r="HXE147"/>
      <c r="HXF147"/>
      <c r="HXG147"/>
      <c r="HXH147"/>
      <c r="HXI147"/>
      <c r="HXJ147"/>
      <c r="HXK147"/>
      <c r="HXL147"/>
      <c r="HXM147"/>
      <c r="HXN147"/>
      <c r="HXO147"/>
      <c r="HXP147"/>
      <c r="HXQ147"/>
      <c r="HXR147"/>
      <c r="HXS147"/>
      <c r="HXT147"/>
      <c r="HXU147"/>
      <c r="HXV147"/>
      <c r="HXW147"/>
      <c r="HXX147"/>
      <c r="HXY147"/>
      <c r="HXZ147"/>
      <c r="HYA147"/>
      <c r="HYB147"/>
      <c r="HYC147"/>
      <c r="HYD147"/>
      <c r="HYE147"/>
      <c r="HYF147"/>
      <c r="HYG147"/>
      <c r="HYH147"/>
      <c r="HYI147"/>
      <c r="HYJ147"/>
      <c r="HYK147"/>
      <c r="HYL147"/>
      <c r="HYM147"/>
      <c r="HYN147"/>
      <c r="HYO147"/>
      <c r="HYP147"/>
      <c r="HYQ147"/>
      <c r="HYR147"/>
      <c r="HYS147"/>
      <c r="HYT147"/>
      <c r="HYU147"/>
      <c r="HYV147"/>
      <c r="HYW147"/>
      <c r="HYX147"/>
      <c r="HYY147"/>
      <c r="HYZ147"/>
      <c r="HZA147"/>
      <c r="HZB147"/>
      <c r="HZC147"/>
      <c r="HZD147"/>
      <c r="HZE147"/>
      <c r="HZF147"/>
      <c r="HZG147"/>
      <c r="HZH147"/>
      <c r="HZI147"/>
      <c r="HZJ147"/>
      <c r="HZK147"/>
      <c r="HZL147"/>
      <c r="HZM147"/>
      <c r="HZN147"/>
      <c r="HZO147"/>
      <c r="HZP147"/>
      <c r="HZQ147"/>
      <c r="HZR147"/>
      <c r="HZS147"/>
      <c r="HZT147"/>
      <c r="HZU147"/>
      <c r="HZV147"/>
      <c r="HZW147"/>
      <c r="HZX147"/>
      <c r="HZY147"/>
      <c r="HZZ147"/>
      <c r="IAA147"/>
      <c r="IAB147"/>
      <c r="IAC147"/>
      <c r="IAD147"/>
      <c r="IAE147"/>
      <c r="IAF147"/>
      <c r="IAG147"/>
      <c r="IAH147"/>
      <c r="IAI147"/>
      <c r="IAJ147"/>
      <c r="IAK147"/>
      <c r="IAL147"/>
      <c r="IAM147"/>
      <c r="IAN147"/>
      <c r="IAO147"/>
      <c r="IAP147"/>
      <c r="IAQ147"/>
      <c r="IAR147"/>
      <c r="IAS147"/>
      <c r="IAT147"/>
      <c r="IAU147"/>
      <c r="IAV147"/>
      <c r="IAW147"/>
      <c r="IAX147"/>
      <c r="IAY147"/>
      <c r="IAZ147"/>
      <c r="IBA147"/>
      <c r="IBB147"/>
      <c r="IBC147"/>
      <c r="IBD147"/>
      <c r="IBE147"/>
      <c r="IBF147"/>
      <c r="IBG147"/>
      <c r="IBH147"/>
      <c r="IBI147"/>
      <c r="IBJ147"/>
      <c r="IBK147"/>
      <c r="IBL147"/>
      <c r="IBM147"/>
      <c r="IBN147"/>
      <c r="IBO147"/>
      <c r="IBP147"/>
      <c r="IBQ147"/>
      <c r="IBR147"/>
      <c r="IBS147"/>
      <c r="IBT147"/>
      <c r="IBU147"/>
      <c r="IBV147"/>
      <c r="IBW147"/>
      <c r="IBX147"/>
      <c r="IBY147"/>
      <c r="IBZ147"/>
      <c r="ICA147"/>
      <c r="ICB147"/>
      <c r="ICC147"/>
      <c r="ICD147"/>
      <c r="ICE147"/>
      <c r="ICF147"/>
      <c r="ICG147"/>
      <c r="ICH147"/>
      <c r="ICI147"/>
      <c r="ICJ147"/>
      <c r="ICK147"/>
      <c r="ICL147"/>
      <c r="ICM147"/>
      <c r="ICN147"/>
      <c r="ICO147"/>
      <c r="ICP147"/>
      <c r="ICQ147"/>
      <c r="ICR147"/>
      <c r="ICS147"/>
      <c r="ICT147"/>
      <c r="ICU147"/>
      <c r="ICV147"/>
      <c r="ICW147"/>
      <c r="ICX147"/>
      <c r="ICY147"/>
      <c r="ICZ147"/>
      <c r="IDA147"/>
      <c r="IDB147"/>
      <c r="IDC147"/>
      <c r="IDD147"/>
      <c r="IDE147"/>
      <c r="IDF147"/>
      <c r="IDG147"/>
      <c r="IDH147"/>
      <c r="IDI147"/>
      <c r="IDJ147"/>
      <c r="IDK147"/>
      <c r="IDL147"/>
      <c r="IDM147"/>
      <c r="IDN147"/>
      <c r="IDO147"/>
      <c r="IDP147"/>
      <c r="IDQ147"/>
      <c r="IDR147"/>
      <c r="IDS147"/>
      <c r="IDT147"/>
      <c r="IDU147"/>
      <c r="IDV147"/>
      <c r="IDW147"/>
      <c r="IDX147"/>
      <c r="IDY147"/>
      <c r="IDZ147"/>
      <c r="IEA147"/>
      <c r="IEB147"/>
      <c r="IEC147"/>
      <c r="IED147"/>
      <c r="IEE147"/>
      <c r="IEF147"/>
      <c r="IEG147"/>
      <c r="IEH147"/>
      <c r="IEI147"/>
      <c r="IEJ147"/>
      <c r="IEK147"/>
      <c r="IEL147"/>
      <c r="IEM147"/>
      <c r="IEN147"/>
      <c r="IEO147"/>
      <c r="IEP147"/>
      <c r="IEQ147"/>
      <c r="IER147"/>
      <c r="IES147"/>
      <c r="IET147"/>
      <c r="IEU147"/>
      <c r="IEV147"/>
      <c r="IEW147"/>
      <c r="IEX147"/>
      <c r="IEY147"/>
      <c r="IEZ147"/>
      <c r="IFA147"/>
      <c r="IFB147"/>
      <c r="IFC147"/>
      <c r="IFD147"/>
      <c r="IFE147"/>
      <c r="IFF147"/>
      <c r="IFG147"/>
      <c r="IFH147"/>
      <c r="IFI147"/>
      <c r="IFJ147"/>
      <c r="IFK147"/>
      <c r="IFL147"/>
      <c r="IFM147"/>
      <c r="IFN147"/>
      <c r="IFO147"/>
      <c r="IFP147"/>
      <c r="IFQ147"/>
      <c r="IFR147"/>
      <c r="IFS147"/>
      <c r="IFT147"/>
      <c r="IFU147"/>
      <c r="IFV147"/>
      <c r="IFW147"/>
      <c r="IFX147"/>
      <c r="IFY147"/>
      <c r="IFZ147"/>
      <c r="IGA147"/>
      <c r="IGB147"/>
      <c r="IGC147"/>
      <c r="IGD147"/>
      <c r="IGE147"/>
      <c r="IGF147"/>
      <c r="IGG147"/>
      <c r="IGH147"/>
      <c r="IGI147"/>
      <c r="IGJ147"/>
      <c r="IGK147"/>
      <c r="IGL147"/>
      <c r="IGM147"/>
      <c r="IGN147"/>
      <c r="IGO147"/>
      <c r="IGP147"/>
      <c r="IGQ147"/>
      <c r="IGR147"/>
      <c r="IGS147"/>
      <c r="IGT147"/>
      <c r="IGU147"/>
      <c r="IGV147"/>
      <c r="IGW147"/>
      <c r="IGX147"/>
      <c r="IGY147"/>
      <c r="IGZ147"/>
      <c r="IHA147"/>
      <c r="IHB147"/>
      <c r="IHC147"/>
      <c r="IHD147"/>
      <c r="IHE147"/>
      <c r="IHF147"/>
      <c r="IHG147"/>
      <c r="IHH147"/>
      <c r="IHI147"/>
      <c r="IHJ147"/>
      <c r="IHK147"/>
      <c r="IHL147"/>
      <c r="IHM147"/>
      <c r="IHN147"/>
      <c r="IHO147"/>
      <c r="IHP147"/>
      <c r="IHQ147"/>
      <c r="IHR147"/>
      <c r="IHS147"/>
      <c r="IHT147"/>
      <c r="IHU147"/>
      <c r="IHV147"/>
      <c r="IHW147"/>
      <c r="IHX147"/>
      <c r="IHY147"/>
      <c r="IHZ147"/>
      <c r="IIA147"/>
      <c r="IIB147"/>
      <c r="IIC147"/>
      <c r="IID147"/>
      <c r="IIE147"/>
      <c r="IIF147"/>
      <c r="IIG147"/>
      <c r="IIH147"/>
      <c r="III147"/>
      <c r="IIJ147"/>
      <c r="IIK147"/>
      <c r="IIL147"/>
      <c r="IIM147"/>
      <c r="IIN147"/>
      <c r="IIO147"/>
      <c r="IIP147"/>
      <c r="IIQ147"/>
      <c r="IIR147"/>
      <c r="IIS147"/>
      <c r="IIT147"/>
      <c r="IIU147"/>
      <c r="IIV147"/>
      <c r="IIW147"/>
      <c r="IIX147"/>
      <c r="IIY147"/>
      <c r="IIZ147"/>
      <c r="IJA147"/>
      <c r="IJB147"/>
      <c r="IJC147"/>
      <c r="IJD147"/>
      <c r="IJE147"/>
      <c r="IJF147"/>
      <c r="IJG147"/>
      <c r="IJH147"/>
      <c r="IJI147"/>
      <c r="IJJ147"/>
      <c r="IJK147"/>
      <c r="IJL147"/>
      <c r="IJM147"/>
      <c r="IJN147"/>
      <c r="IJO147"/>
      <c r="IJP147"/>
      <c r="IJQ147"/>
      <c r="IJR147"/>
      <c r="IJS147"/>
      <c r="IJT147"/>
      <c r="IJU147"/>
      <c r="IJV147"/>
      <c r="IJW147"/>
      <c r="IJX147"/>
      <c r="IJY147"/>
      <c r="IJZ147"/>
      <c r="IKA147"/>
      <c r="IKB147"/>
      <c r="IKC147"/>
      <c r="IKD147"/>
      <c r="IKE147"/>
      <c r="IKF147"/>
      <c r="IKG147"/>
      <c r="IKH147"/>
      <c r="IKI147"/>
      <c r="IKJ147"/>
      <c r="IKK147"/>
      <c r="IKL147"/>
      <c r="IKM147"/>
      <c r="IKN147"/>
      <c r="IKO147"/>
      <c r="IKP147"/>
      <c r="IKQ147"/>
      <c r="IKR147"/>
      <c r="IKS147"/>
      <c r="IKT147"/>
      <c r="IKU147"/>
      <c r="IKV147"/>
      <c r="IKW147"/>
      <c r="IKX147"/>
      <c r="IKY147"/>
      <c r="IKZ147"/>
      <c r="ILA147"/>
      <c r="ILB147"/>
      <c r="ILC147"/>
      <c r="ILD147"/>
      <c r="ILE147"/>
      <c r="ILF147"/>
      <c r="ILG147"/>
      <c r="ILH147"/>
      <c r="ILI147"/>
      <c r="ILJ147"/>
      <c r="ILK147"/>
      <c r="ILL147"/>
      <c r="ILM147"/>
      <c r="ILN147"/>
      <c r="ILO147"/>
      <c r="ILP147"/>
      <c r="ILQ147"/>
      <c r="ILR147"/>
      <c r="ILS147"/>
      <c r="ILT147"/>
      <c r="ILU147"/>
      <c r="ILV147"/>
      <c r="ILW147"/>
      <c r="ILX147"/>
      <c r="ILY147"/>
      <c r="ILZ147"/>
      <c r="IMA147"/>
      <c r="IMB147"/>
      <c r="IMC147"/>
      <c r="IMD147"/>
      <c r="IME147"/>
      <c r="IMF147"/>
      <c r="IMG147"/>
      <c r="IMH147"/>
      <c r="IMI147"/>
      <c r="IMJ147"/>
      <c r="IMK147"/>
      <c r="IML147"/>
      <c r="IMM147"/>
      <c r="IMN147"/>
      <c r="IMO147"/>
      <c r="IMP147"/>
      <c r="IMQ147"/>
      <c r="IMR147"/>
      <c r="IMS147"/>
      <c r="IMT147"/>
      <c r="IMU147"/>
      <c r="IMV147"/>
      <c r="IMW147"/>
      <c r="IMX147"/>
      <c r="IMY147"/>
      <c r="IMZ147"/>
      <c r="INA147"/>
      <c r="INB147"/>
      <c r="INC147"/>
      <c r="IND147"/>
      <c r="INE147"/>
      <c r="INF147"/>
      <c r="ING147"/>
      <c r="INH147"/>
      <c r="INI147"/>
      <c r="INJ147"/>
      <c r="INK147"/>
      <c r="INL147"/>
      <c r="INM147"/>
      <c r="INN147"/>
      <c r="INO147"/>
      <c r="INP147"/>
      <c r="INQ147"/>
      <c r="INR147"/>
      <c r="INS147"/>
      <c r="INT147"/>
      <c r="INU147"/>
      <c r="INV147"/>
      <c r="INW147"/>
      <c r="INX147"/>
      <c r="INY147"/>
      <c r="INZ147"/>
      <c r="IOA147"/>
      <c r="IOB147"/>
      <c r="IOC147"/>
      <c r="IOD147"/>
      <c r="IOE147"/>
      <c r="IOF147"/>
      <c r="IOG147"/>
      <c r="IOH147"/>
      <c r="IOI147"/>
      <c r="IOJ147"/>
      <c r="IOK147"/>
      <c r="IOL147"/>
      <c r="IOM147"/>
      <c r="ION147"/>
      <c r="IOO147"/>
      <c r="IOP147"/>
      <c r="IOQ147"/>
      <c r="IOR147"/>
      <c r="IOS147"/>
      <c r="IOT147"/>
      <c r="IOU147"/>
      <c r="IOV147"/>
      <c r="IOW147"/>
      <c r="IOX147"/>
      <c r="IOY147"/>
      <c r="IOZ147"/>
      <c r="IPA147"/>
      <c r="IPB147"/>
      <c r="IPC147"/>
      <c r="IPD147"/>
      <c r="IPE147"/>
      <c r="IPF147"/>
      <c r="IPG147"/>
      <c r="IPH147"/>
      <c r="IPI147"/>
      <c r="IPJ147"/>
      <c r="IPK147"/>
      <c r="IPL147"/>
      <c r="IPM147"/>
      <c r="IPN147"/>
      <c r="IPO147"/>
      <c r="IPP147"/>
      <c r="IPQ147"/>
      <c r="IPR147"/>
      <c r="IPS147"/>
      <c r="IPT147"/>
      <c r="IPU147"/>
      <c r="IPV147"/>
      <c r="IPW147"/>
      <c r="IPX147"/>
      <c r="IPY147"/>
      <c r="IPZ147"/>
      <c r="IQA147"/>
      <c r="IQB147"/>
      <c r="IQC147"/>
      <c r="IQD147"/>
      <c r="IQE147"/>
      <c r="IQF147"/>
      <c r="IQG147"/>
      <c r="IQH147"/>
      <c r="IQI147"/>
      <c r="IQJ147"/>
      <c r="IQK147"/>
      <c r="IQL147"/>
      <c r="IQM147"/>
      <c r="IQN147"/>
      <c r="IQO147"/>
      <c r="IQP147"/>
      <c r="IQQ147"/>
      <c r="IQR147"/>
      <c r="IQS147"/>
      <c r="IQT147"/>
      <c r="IQU147"/>
      <c r="IQV147"/>
      <c r="IQW147"/>
      <c r="IQX147"/>
      <c r="IQY147"/>
      <c r="IQZ147"/>
      <c r="IRA147"/>
      <c r="IRB147"/>
      <c r="IRC147"/>
      <c r="IRD147"/>
      <c r="IRE147"/>
      <c r="IRF147"/>
      <c r="IRG147"/>
      <c r="IRH147"/>
      <c r="IRI147"/>
      <c r="IRJ147"/>
      <c r="IRK147"/>
      <c r="IRL147"/>
      <c r="IRM147"/>
      <c r="IRN147"/>
      <c r="IRO147"/>
      <c r="IRP147"/>
      <c r="IRQ147"/>
      <c r="IRR147"/>
      <c r="IRS147"/>
      <c r="IRT147"/>
      <c r="IRU147"/>
      <c r="IRV147"/>
      <c r="IRW147"/>
      <c r="IRX147"/>
      <c r="IRY147"/>
      <c r="IRZ147"/>
      <c r="ISA147"/>
      <c r="ISB147"/>
      <c r="ISC147"/>
      <c r="ISD147"/>
      <c r="ISE147"/>
      <c r="ISF147"/>
      <c r="ISG147"/>
      <c r="ISH147"/>
      <c r="ISI147"/>
      <c r="ISJ147"/>
      <c r="ISK147"/>
      <c r="ISL147"/>
      <c r="ISM147"/>
      <c r="ISN147"/>
      <c r="ISO147"/>
      <c r="ISP147"/>
      <c r="ISQ147"/>
      <c r="ISR147"/>
      <c r="ISS147"/>
      <c r="IST147"/>
      <c r="ISU147"/>
      <c r="ISV147"/>
      <c r="ISW147"/>
      <c r="ISX147"/>
      <c r="ISY147"/>
      <c r="ISZ147"/>
      <c r="ITA147"/>
      <c r="ITB147"/>
      <c r="ITC147"/>
      <c r="ITD147"/>
      <c r="ITE147"/>
      <c r="ITF147"/>
      <c r="ITG147"/>
      <c r="ITH147"/>
      <c r="ITI147"/>
      <c r="ITJ147"/>
      <c r="ITK147"/>
      <c r="ITL147"/>
      <c r="ITM147"/>
      <c r="ITN147"/>
      <c r="ITO147"/>
      <c r="ITP147"/>
      <c r="ITQ147"/>
      <c r="ITR147"/>
      <c r="ITS147"/>
      <c r="ITT147"/>
      <c r="ITU147"/>
      <c r="ITV147"/>
      <c r="ITW147"/>
      <c r="ITX147"/>
      <c r="ITY147"/>
      <c r="ITZ147"/>
      <c r="IUA147"/>
      <c r="IUB147"/>
      <c r="IUC147"/>
      <c r="IUD147"/>
      <c r="IUE147"/>
      <c r="IUF147"/>
      <c r="IUG147"/>
      <c r="IUH147"/>
      <c r="IUI147"/>
      <c r="IUJ147"/>
      <c r="IUK147"/>
      <c r="IUL147"/>
      <c r="IUM147"/>
      <c r="IUN147"/>
      <c r="IUO147"/>
      <c r="IUP147"/>
      <c r="IUQ147"/>
      <c r="IUR147"/>
      <c r="IUS147"/>
      <c r="IUT147"/>
      <c r="IUU147"/>
      <c r="IUV147"/>
      <c r="IUW147"/>
      <c r="IUX147"/>
      <c r="IUY147"/>
      <c r="IUZ147"/>
      <c r="IVA147"/>
      <c r="IVB147"/>
      <c r="IVC147"/>
      <c r="IVD147"/>
      <c r="IVE147"/>
      <c r="IVF147"/>
      <c r="IVG147"/>
      <c r="IVH147"/>
      <c r="IVI147"/>
      <c r="IVJ147"/>
      <c r="IVK147"/>
      <c r="IVL147"/>
      <c r="IVM147"/>
      <c r="IVN147"/>
      <c r="IVO147"/>
      <c r="IVP147"/>
      <c r="IVQ147"/>
      <c r="IVR147"/>
      <c r="IVS147"/>
      <c r="IVT147"/>
      <c r="IVU147"/>
      <c r="IVV147"/>
      <c r="IVW147"/>
      <c r="IVX147"/>
      <c r="IVY147"/>
      <c r="IVZ147"/>
      <c r="IWA147"/>
      <c r="IWB147"/>
      <c r="IWC147"/>
      <c r="IWD147"/>
      <c r="IWE147"/>
      <c r="IWF147"/>
      <c r="IWG147"/>
      <c r="IWH147"/>
      <c r="IWI147"/>
      <c r="IWJ147"/>
      <c r="IWK147"/>
      <c r="IWL147"/>
      <c r="IWM147"/>
      <c r="IWN147"/>
      <c r="IWO147"/>
      <c r="IWP147"/>
      <c r="IWQ147"/>
      <c r="IWR147"/>
      <c r="IWS147"/>
      <c r="IWT147"/>
      <c r="IWU147"/>
      <c r="IWV147"/>
      <c r="IWW147"/>
      <c r="IWX147"/>
      <c r="IWY147"/>
      <c r="IWZ147"/>
      <c r="IXA147"/>
      <c r="IXB147"/>
      <c r="IXC147"/>
      <c r="IXD147"/>
      <c r="IXE147"/>
      <c r="IXF147"/>
      <c r="IXG147"/>
      <c r="IXH147"/>
      <c r="IXI147"/>
      <c r="IXJ147"/>
      <c r="IXK147"/>
      <c r="IXL147"/>
      <c r="IXM147"/>
      <c r="IXN147"/>
      <c r="IXO147"/>
      <c r="IXP147"/>
      <c r="IXQ147"/>
      <c r="IXR147"/>
      <c r="IXS147"/>
      <c r="IXT147"/>
      <c r="IXU147"/>
      <c r="IXV147"/>
      <c r="IXW147"/>
      <c r="IXX147"/>
      <c r="IXY147"/>
      <c r="IXZ147"/>
      <c r="IYA147"/>
      <c r="IYB147"/>
      <c r="IYC147"/>
      <c r="IYD147"/>
      <c r="IYE147"/>
      <c r="IYF147"/>
      <c r="IYG147"/>
      <c r="IYH147"/>
      <c r="IYI147"/>
      <c r="IYJ147"/>
      <c r="IYK147"/>
      <c r="IYL147"/>
      <c r="IYM147"/>
      <c r="IYN147"/>
      <c r="IYO147"/>
      <c r="IYP147"/>
      <c r="IYQ147"/>
      <c r="IYR147"/>
      <c r="IYS147"/>
      <c r="IYT147"/>
      <c r="IYU147"/>
      <c r="IYV147"/>
      <c r="IYW147"/>
      <c r="IYX147"/>
      <c r="IYY147"/>
      <c r="IYZ147"/>
      <c r="IZA147"/>
      <c r="IZB147"/>
      <c r="IZC147"/>
      <c r="IZD147"/>
      <c r="IZE147"/>
      <c r="IZF147"/>
      <c r="IZG147"/>
      <c r="IZH147"/>
      <c r="IZI147"/>
      <c r="IZJ147"/>
      <c r="IZK147"/>
      <c r="IZL147"/>
      <c r="IZM147"/>
      <c r="IZN147"/>
      <c r="IZO147"/>
      <c r="IZP147"/>
      <c r="IZQ147"/>
      <c r="IZR147"/>
      <c r="IZS147"/>
      <c r="IZT147"/>
      <c r="IZU147"/>
      <c r="IZV147"/>
      <c r="IZW147"/>
      <c r="IZX147"/>
      <c r="IZY147"/>
      <c r="IZZ147"/>
      <c r="JAA147"/>
      <c r="JAB147"/>
      <c r="JAC147"/>
      <c r="JAD147"/>
      <c r="JAE147"/>
      <c r="JAF147"/>
      <c r="JAG147"/>
      <c r="JAH147"/>
      <c r="JAI147"/>
      <c r="JAJ147"/>
      <c r="JAK147"/>
      <c r="JAL147"/>
      <c r="JAM147"/>
      <c r="JAN147"/>
      <c r="JAO147"/>
      <c r="JAP147"/>
      <c r="JAQ147"/>
      <c r="JAR147"/>
      <c r="JAS147"/>
      <c r="JAT147"/>
      <c r="JAU147"/>
      <c r="JAV147"/>
      <c r="JAW147"/>
      <c r="JAX147"/>
      <c r="JAY147"/>
      <c r="JAZ147"/>
      <c r="JBA147"/>
      <c r="JBB147"/>
      <c r="JBC147"/>
      <c r="JBD147"/>
      <c r="JBE147"/>
      <c r="JBF147"/>
      <c r="JBG147"/>
      <c r="JBH147"/>
      <c r="JBI147"/>
      <c r="JBJ147"/>
      <c r="JBK147"/>
      <c r="JBL147"/>
      <c r="JBM147"/>
      <c r="JBN147"/>
      <c r="JBO147"/>
      <c r="JBP147"/>
      <c r="JBQ147"/>
      <c r="JBR147"/>
      <c r="JBS147"/>
      <c r="JBT147"/>
      <c r="JBU147"/>
      <c r="JBV147"/>
      <c r="JBW147"/>
      <c r="JBX147"/>
      <c r="JBY147"/>
      <c r="JBZ147"/>
      <c r="JCA147"/>
      <c r="JCB147"/>
      <c r="JCC147"/>
      <c r="JCD147"/>
      <c r="JCE147"/>
      <c r="JCF147"/>
      <c r="JCG147"/>
      <c r="JCH147"/>
      <c r="JCI147"/>
      <c r="JCJ147"/>
      <c r="JCK147"/>
      <c r="JCL147"/>
      <c r="JCM147"/>
      <c r="JCN147"/>
      <c r="JCO147"/>
      <c r="JCP147"/>
      <c r="JCQ147"/>
      <c r="JCR147"/>
      <c r="JCS147"/>
      <c r="JCT147"/>
      <c r="JCU147"/>
      <c r="JCV147"/>
      <c r="JCW147"/>
      <c r="JCX147"/>
      <c r="JCY147"/>
      <c r="JCZ147"/>
      <c r="JDA147"/>
      <c r="JDB147"/>
      <c r="JDC147"/>
      <c r="JDD147"/>
      <c r="JDE147"/>
      <c r="JDF147"/>
      <c r="JDG147"/>
      <c r="JDH147"/>
      <c r="JDI147"/>
      <c r="JDJ147"/>
      <c r="JDK147"/>
      <c r="JDL147"/>
      <c r="JDM147"/>
      <c r="JDN147"/>
      <c r="JDO147"/>
      <c r="JDP147"/>
      <c r="JDQ147"/>
      <c r="JDR147"/>
      <c r="JDS147"/>
      <c r="JDT147"/>
      <c r="JDU147"/>
      <c r="JDV147"/>
      <c r="JDW147"/>
      <c r="JDX147"/>
      <c r="JDY147"/>
      <c r="JDZ147"/>
      <c r="JEA147"/>
      <c r="JEB147"/>
      <c r="JEC147"/>
      <c r="JED147"/>
      <c r="JEE147"/>
      <c r="JEF147"/>
      <c r="JEG147"/>
      <c r="JEH147"/>
      <c r="JEI147"/>
      <c r="JEJ147"/>
      <c r="JEK147"/>
      <c r="JEL147"/>
      <c r="JEM147"/>
      <c r="JEN147"/>
      <c r="JEO147"/>
      <c r="JEP147"/>
      <c r="JEQ147"/>
      <c r="JER147"/>
      <c r="JES147"/>
      <c r="JET147"/>
      <c r="JEU147"/>
      <c r="JEV147"/>
      <c r="JEW147"/>
      <c r="JEX147"/>
      <c r="JEY147"/>
      <c r="JEZ147"/>
      <c r="JFA147"/>
      <c r="JFB147"/>
      <c r="JFC147"/>
      <c r="JFD147"/>
      <c r="JFE147"/>
      <c r="JFF147"/>
      <c r="JFG147"/>
      <c r="JFH147"/>
      <c r="JFI147"/>
      <c r="JFJ147"/>
      <c r="JFK147"/>
      <c r="JFL147"/>
      <c r="JFM147"/>
      <c r="JFN147"/>
      <c r="JFO147"/>
      <c r="JFP147"/>
      <c r="JFQ147"/>
      <c r="JFR147"/>
      <c r="JFS147"/>
      <c r="JFT147"/>
      <c r="JFU147"/>
      <c r="JFV147"/>
      <c r="JFW147"/>
      <c r="JFX147"/>
      <c r="JFY147"/>
      <c r="JFZ147"/>
      <c r="JGA147"/>
      <c r="JGB147"/>
      <c r="JGC147"/>
      <c r="JGD147"/>
      <c r="JGE147"/>
      <c r="JGF147"/>
      <c r="JGG147"/>
      <c r="JGH147"/>
      <c r="JGI147"/>
      <c r="JGJ147"/>
      <c r="JGK147"/>
      <c r="JGL147"/>
      <c r="JGM147"/>
      <c r="JGN147"/>
      <c r="JGO147"/>
      <c r="JGP147"/>
      <c r="JGQ147"/>
      <c r="JGR147"/>
      <c r="JGS147"/>
      <c r="JGT147"/>
      <c r="JGU147"/>
      <c r="JGV147"/>
      <c r="JGW147"/>
      <c r="JGX147"/>
      <c r="JGY147"/>
      <c r="JGZ147"/>
      <c r="JHA147"/>
      <c r="JHB147"/>
      <c r="JHC147"/>
      <c r="JHD147"/>
      <c r="JHE147"/>
      <c r="JHF147"/>
      <c r="JHG147"/>
      <c r="JHH147"/>
      <c r="JHI147"/>
      <c r="JHJ147"/>
      <c r="JHK147"/>
      <c r="JHL147"/>
      <c r="JHM147"/>
      <c r="JHN147"/>
      <c r="JHO147"/>
      <c r="JHP147"/>
      <c r="JHQ147"/>
      <c r="JHR147"/>
      <c r="JHS147"/>
      <c r="JHT147"/>
      <c r="JHU147"/>
      <c r="JHV147"/>
      <c r="JHW147"/>
      <c r="JHX147"/>
      <c r="JHY147"/>
      <c r="JHZ147"/>
      <c r="JIA147"/>
      <c r="JIB147"/>
      <c r="JIC147"/>
      <c r="JID147"/>
      <c r="JIE147"/>
      <c r="JIF147"/>
      <c r="JIG147"/>
      <c r="JIH147"/>
      <c r="JII147"/>
      <c r="JIJ147"/>
      <c r="JIK147"/>
      <c r="JIL147"/>
      <c r="JIM147"/>
      <c r="JIN147"/>
      <c r="JIO147"/>
      <c r="JIP147"/>
      <c r="JIQ147"/>
      <c r="JIR147"/>
      <c r="JIS147"/>
      <c r="JIT147"/>
      <c r="JIU147"/>
      <c r="JIV147"/>
      <c r="JIW147"/>
      <c r="JIX147"/>
      <c r="JIY147"/>
      <c r="JIZ147"/>
      <c r="JJA147"/>
      <c r="JJB147"/>
      <c r="JJC147"/>
      <c r="JJD147"/>
      <c r="JJE147"/>
      <c r="JJF147"/>
      <c r="JJG147"/>
      <c r="JJH147"/>
      <c r="JJI147"/>
      <c r="JJJ147"/>
      <c r="JJK147"/>
      <c r="JJL147"/>
      <c r="JJM147"/>
      <c r="JJN147"/>
      <c r="JJO147"/>
      <c r="JJP147"/>
      <c r="JJQ147"/>
      <c r="JJR147"/>
      <c r="JJS147"/>
      <c r="JJT147"/>
      <c r="JJU147"/>
      <c r="JJV147"/>
      <c r="JJW147"/>
      <c r="JJX147"/>
      <c r="JJY147"/>
      <c r="JJZ147"/>
      <c r="JKA147"/>
      <c r="JKB147"/>
      <c r="JKC147"/>
      <c r="JKD147"/>
      <c r="JKE147"/>
      <c r="JKF147"/>
      <c r="JKG147"/>
      <c r="JKH147"/>
      <c r="JKI147"/>
      <c r="JKJ147"/>
      <c r="JKK147"/>
      <c r="JKL147"/>
      <c r="JKM147"/>
      <c r="JKN147"/>
      <c r="JKO147"/>
      <c r="JKP147"/>
      <c r="JKQ147"/>
      <c r="JKR147"/>
      <c r="JKS147"/>
      <c r="JKT147"/>
      <c r="JKU147"/>
      <c r="JKV147"/>
      <c r="JKW147"/>
      <c r="JKX147"/>
      <c r="JKY147"/>
      <c r="JKZ147"/>
      <c r="JLA147"/>
      <c r="JLB147"/>
      <c r="JLC147"/>
      <c r="JLD147"/>
      <c r="JLE147"/>
      <c r="JLF147"/>
      <c r="JLG147"/>
      <c r="JLH147"/>
      <c r="JLI147"/>
      <c r="JLJ147"/>
      <c r="JLK147"/>
      <c r="JLL147"/>
      <c r="JLM147"/>
      <c r="JLN147"/>
      <c r="JLO147"/>
      <c r="JLP147"/>
      <c r="JLQ147"/>
      <c r="JLR147"/>
      <c r="JLS147"/>
      <c r="JLT147"/>
      <c r="JLU147"/>
      <c r="JLV147"/>
      <c r="JLW147"/>
      <c r="JLX147"/>
      <c r="JLY147"/>
      <c r="JLZ147"/>
      <c r="JMA147"/>
      <c r="JMB147"/>
      <c r="JMC147"/>
      <c r="JMD147"/>
      <c r="JME147"/>
      <c r="JMF147"/>
      <c r="JMG147"/>
      <c r="JMH147"/>
      <c r="JMI147"/>
      <c r="JMJ147"/>
      <c r="JMK147"/>
      <c r="JML147"/>
      <c r="JMM147"/>
      <c r="JMN147"/>
      <c r="JMO147"/>
      <c r="JMP147"/>
      <c r="JMQ147"/>
      <c r="JMR147"/>
      <c r="JMS147"/>
      <c r="JMT147"/>
      <c r="JMU147"/>
      <c r="JMV147"/>
      <c r="JMW147"/>
      <c r="JMX147"/>
      <c r="JMY147"/>
      <c r="JMZ147"/>
      <c r="JNA147"/>
      <c r="JNB147"/>
      <c r="JNC147"/>
      <c r="JND147"/>
      <c r="JNE147"/>
      <c r="JNF147"/>
      <c r="JNG147"/>
      <c r="JNH147"/>
      <c r="JNI147"/>
      <c r="JNJ147"/>
      <c r="JNK147"/>
      <c r="JNL147"/>
      <c r="JNM147"/>
      <c r="JNN147"/>
      <c r="JNO147"/>
      <c r="JNP147"/>
      <c r="JNQ147"/>
      <c r="JNR147"/>
      <c r="JNS147"/>
      <c r="JNT147"/>
      <c r="JNU147"/>
      <c r="JNV147"/>
      <c r="JNW147"/>
      <c r="JNX147"/>
      <c r="JNY147"/>
      <c r="JNZ147"/>
      <c r="JOA147"/>
      <c r="JOB147"/>
      <c r="JOC147"/>
      <c r="JOD147"/>
      <c r="JOE147"/>
      <c r="JOF147"/>
      <c r="JOG147"/>
      <c r="JOH147"/>
      <c r="JOI147"/>
      <c r="JOJ147"/>
      <c r="JOK147"/>
      <c r="JOL147"/>
      <c r="JOM147"/>
      <c r="JON147"/>
      <c r="JOO147"/>
      <c r="JOP147"/>
      <c r="JOQ147"/>
      <c r="JOR147"/>
      <c r="JOS147"/>
      <c r="JOT147"/>
      <c r="JOU147"/>
      <c r="JOV147"/>
      <c r="JOW147"/>
      <c r="JOX147"/>
      <c r="JOY147"/>
      <c r="JOZ147"/>
      <c r="JPA147"/>
      <c r="JPB147"/>
      <c r="JPC147"/>
      <c r="JPD147"/>
      <c r="JPE147"/>
      <c r="JPF147"/>
      <c r="JPG147"/>
      <c r="JPH147"/>
      <c r="JPI147"/>
      <c r="JPJ147"/>
      <c r="JPK147"/>
      <c r="JPL147"/>
      <c r="JPM147"/>
      <c r="JPN147"/>
      <c r="JPO147"/>
      <c r="JPP147"/>
      <c r="JPQ147"/>
      <c r="JPR147"/>
      <c r="JPS147"/>
      <c r="JPT147"/>
      <c r="JPU147"/>
      <c r="JPV147"/>
      <c r="JPW147"/>
      <c r="JPX147"/>
      <c r="JPY147"/>
      <c r="JPZ147"/>
      <c r="JQA147"/>
      <c r="JQB147"/>
      <c r="JQC147"/>
      <c r="JQD147"/>
      <c r="JQE147"/>
      <c r="JQF147"/>
      <c r="JQG147"/>
      <c r="JQH147"/>
      <c r="JQI147"/>
      <c r="JQJ147"/>
      <c r="JQK147"/>
      <c r="JQL147"/>
      <c r="JQM147"/>
      <c r="JQN147"/>
      <c r="JQO147"/>
      <c r="JQP147"/>
      <c r="JQQ147"/>
      <c r="JQR147"/>
      <c r="JQS147"/>
      <c r="JQT147"/>
      <c r="JQU147"/>
      <c r="JQV147"/>
      <c r="JQW147"/>
      <c r="JQX147"/>
      <c r="JQY147"/>
      <c r="JQZ147"/>
      <c r="JRA147"/>
      <c r="JRB147"/>
      <c r="JRC147"/>
      <c r="JRD147"/>
      <c r="JRE147"/>
      <c r="JRF147"/>
      <c r="JRG147"/>
      <c r="JRH147"/>
      <c r="JRI147"/>
      <c r="JRJ147"/>
      <c r="JRK147"/>
      <c r="JRL147"/>
      <c r="JRM147"/>
      <c r="JRN147"/>
      <c r="JRO147"/>
      <c r="JRP147"/>
      <c r="JRQ147"/>
      <c r="JRR147"/>
      <c r="JRS147"/>
      <c r="JRT147"/>
      <c r="JRU147"/>
      <c r="JRV147"/>
      <c r="JRW147"/>
      <c r="JRX147"/>
      <c r="JRY147"/>
      <c r="JRZ147"/>
      <c r="JSA147"/>
      <c r="JSB147"/>
      <c r="JSC147"/>
      <c r="JSD147"/>
      <c r="JSE147"/>
      <c r="JSF147"/>
      <c r="JSG147"/>
      <c r="JSH147"/>
      <c r="JSI147"/>
      <c r="JSJ147"/>
      <c r="JSK147"/>
      <c r="JSL147"/>
      <c r="JSM147"/>
      <c r="JSN147"/>
      <c r="JSO147"/>
      <c r="JSP147"/>
      <c r="JSQ147"/>
      <c r="JSR147"/>
      <c r="JSS147"/>
      <c r="JST147"/>
      <c r="JSU147"/>
      <c r="JSV147"/>
      <c r="JSW147"/>
      <c r="JSX147"/>
      <c r="JSY147"/>
      <c r="JSZ147"/>
      <c r="JTA147"/>
      <c r="JTB147"/>
      <c r="JTC147"/>
      <c r="JTD147"/>
      <c r="JTE147"/>
      <c r="JTF147"/>
      <c r="JTG147"/>
      <c r="JTH147"/>
      <c r="JTI147"/>
      <c r="JTJ147"/>
      <c r="JTK147"/>
      <c r="JTL147"/>
      <c r="JTM147"/>
      <c r="JTN147"/>
      <c r="JTO147"/>
      <c r="JTP147"/>
      <c r="JTQ147"/>
      <c r="JTR147"/>
      <c r="JTS147"/>
      <c r="JTT147"/>
      <c r="JTU147"/>
      <c r="JTV147"/>
      <c r="JTW147"/>
      <c r="JTX147"/>
      <c r="JTY147"/>
      <c r="JTZ147"/>
      <c r="JUA147"/>
      <c r="JUB147"/>
      <c r="JUC147"/>
      <c r="JUD147"/>
      <c r="JUE147"/>
      <c r="JUF147"/>
      <c r="JUG147"/>
      <c r="JUH147"/>
      <c r="JUI147"/>
      <c r="JUJ147"/>
      <c r="JUK147"/>
      <c r="JUL147"/>
      <c r="JUM147"/>
      <c r="JUN147"/>
      <c r="JUO147"/>
      <c r="JUP147"/>
      <c r="JUQ147"/>
      <c r="JUR147"/>
      <c r="JUS147"/>
      <c r="JUT147"/>
      <c r="JUU147"/>
      <c r="JUV147"/>
      <c r="JUW147"/>
      <c r="JUX147"/>
      <c r="JUY147"/>
      <c r="JUZ147"/>
      <c r="JVA147"/>
      <c r="JVB147"/>
      <c r="JVC147"/>
      <c r="JVD147"/>
      <c r="JVE147"/>
      <c r="JVF147"/>
      <c r="JVG147"/>
      <c r="JVH147"/>
      <c r="JVI147"/>
      <c r="JVJ147"/>
      <c r="JVK147"/>
      <c r="JVL147"/>
      <c r="JVM147"/>
      <c r="JVN147"/>
      <c r="JVO147"/>
      <c r="JVP147"/>
      <c r="JVQ147"/>
      <c r="JVR147"/>
      <c r="JVS147"/>
      <c r="JVT147"/>
      <c r="JVU147"/>
      <c r="JVV147"/>
      <c r="JVW147"/>
      <c r="JVX147"/>
      <c r="JVY147"/>
      <c r="JVZ147"/>
      <c r="JWA147"/>
      <c r="JWB147"/>
      <c r="JWC147"/>
      <c r="JWD147"/>
      <c r="JWE147"/>
      <c r="JWF147"/>
      <c r="JWG147"/>
      <c r="JWH147"/>
      <c r="JWI147"/>
      <c r="JWJ147"/>
      <c r="JWK147"/>
      <c r="JWL147"/>
      <c r="JWM147"/>
      <c r="JWN147"/>
      <c r="JWO147"/>
      <c r="JWP147"/>
      <c r="JWQ147"/>
      <c r="JWR147"/>
      <c r="JWS147"/>
      <c r="JWT147"/>
      <c r="JWU147"/>
      <c r="JWV147"/>
      <c r="JWW147"/>
      <c r="JWX147"/>
      <c r="JWY147"/>
      <c r="JWZ147"/>
      <c r="JXA147"/>
      <c r="JXB147"/>
      <c r="JXC147"/>
      <c r="JXD147"/>
      <c r="JXE147"/>
      <c r="JXF147"/>
      <c r="JXG147"/>
      <c r="JXH147"/>
      <c r="JXI147"/>
      <c r="JXJ147"/>
      <c r="JXK147"/>
      <c r="JXL147"/>
      <c r="JXM147"/>
      <c r="JXN147"/>
      <c r="JXO147"/>
      <c r="JXP147"/>
      <c r="JXQ147"/>
      <c r="JXR147"/>
      <c r="JXS147"/>
      <c r="JXT147"/>
      <c r="JXU147"/>
      <c r="JXV147"/>
      <c r="JXW147"/>
      <c r="JXX147"/>
      <c r="JXY147"/>
      <c r="JXZ147"/>
      <c r="JYA147"/>
      <c r="JYB147"/>
      <c r="JYC147"/>
      <c r="JYD147"/>
      <c r="JYE147"/>
      <c r="JYF147"/>
      <c r="JYG147"/>
      <c r="JYH147"/>
      <c r="JYI147"/>
      <c r="JYJ147"/>
      <c r="JYK147"/>
      <c r="JYL147"/>
      <c r="JYM147"/>
      <c r="JYN147"/>
      <c r="JYO147"/>
      <c r="JYP147"/>
      <c r="JYQ147"/>
      <c r="JYR147"/>
      <c r="JYS147"/>
      <c r="JYT147"/>
      <c r="JYU147"/>
      <c r="JYV147"/>
      <c r="JYW147"/>
      <c r="JYX147"/>
      <c r="JYY147"/>
      <c r="JYZ147"/>
      <c r="JZA147"/>
      <c r="JZB147"/>
      <c r="JZC147"/>
      <c r="JZD147"/>
      <c r="JZE147"/>
      <c r="JZF147"/>
      <c r="JZG147"/>
      <c r="JZH147"/>
      <c r="JZI147"/>
      <c r="JZJ147"/>
      <c r="JZK147"/>
      <c r="JZL147"/>
      <c r="JZM147"/>
      <c r="JZN147"/>
      <c r="JZO147"/>
      <c r="JZP147"/>
      <c r="JZQ147"/>
      <c r="JZR147"/>
      <c r="JZS147"/>
      <c r="JZT147"/>
      <c r="JZU147"/>
      <c r="JZV147"/>
      <c r="JZW147"/>
      <c r="JZX147"/>
      <c r="JZY147"/>
      <c r="JZZ147"/>
      <c r="KAA147"/>
      <c r="KAB147"/>
      <c r="KAC147"/>
      <c r="KAD147"/>
      <c r="KAE147"/>
      <c r="KAF147"/>
      <c r="KAG147"/>
      <c r="KAH147"/>
      <c r="KAI147"/>
      <c r="KAJ147"/>
      <c r="KAK147"/>
      <c r="KAL147"/>
      <c r="KAM147"/>
      <c r="KAN147"/>
      <c r="KAO147"/>
      <c r="KAP147"/>
      <c r="KAQ147"/>
      <c r="KAR147"/>
      <c r="KAS147"/>
      <c r="KAT147"/>
      <c r="KAU147"/>
      <c r="KAV147"/>
      <c r="KAW147"/>
      <c r="KAX147"/>
      <c r="KAY147"/>
      <c r="KAZ147"/>
      <c r="KBA147"/>
      <c r="KBB147"/>
      <c r="KBC147"/>
      <c r="KBD147"/>
      <c r="KBE147"/>
      <c r="KBF147"/>
      <c r="KBG147"/>
      <c r="KBH147"/>
      <c r="KBI147"/>
      <c r="KBJ147"/>
      <c r="KBK147"/>
      <c r="KBL147"/>
      <c r="KBM147"/>
      <c r="KBN147"/>
      <c r="KBO147"/>
      <c r="KBP147"/>
      <c r="KBQ147"/>
      <c r="KBR147"/>
      <c r="KBS147"/>
      <c r="KBT147"/>
      <c r="KBU147"/>
      <c r="KBV147"/>
      <c r="KBW147"/>
      <c r="KBX147"/>
      <c r="KBY147"/>
      <c r="KBZ147"/>
      <c r="KCA147"/>
      <c r="KCB147"/>
      <c r="KCC147"/>
      <c r="KCD147"/>
      <c r="KCE147"/>
      <c r="KCF147"/>
      <c r="KCG147"/>
      <c r="KCH147"/>
      <c r="KCI147"/>
      <c r="KCJ147"/>
      <c r="KCK147"/>
      <c r="KCL147"/>
      <c r="KCM147"/>
      <c r="KCN147"/>
      <c r="KCO147"/>
      <c r="KCP147"/>
      <c r="KCQ147"/>
      <c r="KCR147"/>
      <c r="KCS147"/>
      <c r="KCT147"/>
      <c r="KCU147"/>
      <c r="KCV147"/>
      <c r="KCW147"/>
      <c r="KCX147"/>
      <c r="KCY147"/>
      <c r="KCZ147"/>
      <c r="KDA147"/>
      <c r="KDB147"/>
      <c r="KDC147"/>
      <c r="KDD147"/>
      <c r="KDE147"/>
      <c r="KDF147"/>
      <c r="KDG147"/>
      <c r="KDH147"/>
      <c r="KDI147"/>
      <c r="KDJ147"/>
      <c r="KDK147"/>
      <c r="KDL147"/>
      <c r="KDM147"/>
      <c r="KDN147"/>
      <c r="KDO147"/>
      <c r="KDP147"/>
      <c r="KDQ147"/>
      <c r="KDR147"/>
      <c r="KDS147"/>
      <c r="KDT147"/>
      <c r="KDU147"/>
      <c r="KDV147"/>
      <c r="KDW147"/>
      <c r="KDX147"/>
      <c r="KDY147"/>
      <c r="KDZ147"/>
      <c r="KEA147"/>
      <c r="KEB147"/>
      <c r="KEC147"/>
      <c r="KED147"/>
      <c r="KEE147"/>
      <c r="KEF147"/>
      <c r="KEG147"/>
      <c r="KEH147"/>
      <c r="KEI147"/>
      <c r="KEJ147"/>
      <c r="KEK147"/>
      <c r="KEL147"/>
      <c r="KEM147"/>
      <c r="KEN147"/>
      <c r="KEO147"/>
      <c r="KEP147"/>
      <c r="KEQ147"/>
      <c r="KER147"/>
      <c r="KES147"/>
      <c r="KET147"/>
      <c r="KEU147"/>
      <c r="KEV147"/>
      <c r="KEW147"/>
      <c r="KEX147"/>
      <c r="KEY147"/>
      <c r="KEZ147"/>
      <c r="KFA147"/>
      <c r="KFB147"/>
      <c r="KFC147"/>
      <c r="KFD147"/>
      <c r="KFE147"/>
      <c r="KFF147"/>
      <c r="KFG147"/>
      <c r="KFH147"/>
      <c r="KFI147"/>
      <c r="KFJ147"/>
      <c r="KFK147"/>
      <c r="KFL147"/>
      <c r="KFM147"/>
      <c r="KFN147"/>
      <c r="KFO147"/>
      <c r="KFP147"/>
      <c r="KFQ147"/>
      <c r="KFR147"/>
      <c r="KFS147"/>
      <c r="KFT147"/>
      <c r="KFU147"/>
      <c r="KFV147"/>
      <c r="KFW147"/>
      <c r="KFX147"/>
      <c r="KFY147"/>
      <c r="KFZ147"/>
      <c r="KGA147"/>
      <c r="KGB147"/>
      <c r="KGC147"/>
      <c r="KGD147"/>
      <c r="KGE147"/>
      <c r="KGF147"/>
      <c r="KGG147"/>
      <c r="KGH147"/>
      <c r="KGI147"/>
      <c r="KGJ147"/>
      <c r="KGK147"/>
      <c r="KGL147"/>
      <c r="KGM147"/>
      <c r="KGN147"/>
      <c r="KGO147"/>
      <c r="KGP147"/>
      <c r="KGQ147"/>
      <c r="KGR147"/>
      <c r="KGS147"/>
      <c r="KGT147"/>
      <c r="KGU147"/>
      <c r="KGV147"/>
      <c r="KGW147"/>
      <c r="KGX147"/>
      <c r="KGY147"/>
      <c r="KGZ147"/>
      <c r="KHA147"/>
      <c r="KHB147"/>
      <c r="KHC147"/>
      <c r="KHD147"/>
      <c r="KHE147"/>
      <c r="KHF147"/>
      <c r="KHG147"/>
      <c r="KHH147"/>
      <c r="KHI147"/>
      <c r="KHJ147"/>
      <c r="KHK147"/>
      <c r="KHL147"/>
      <c r="KHM147"/>
      <c r="KHN147"/>
      <c r="KHO147"/>
      <c r="KHP147"/>
      <c r="KHQ147"/>
      <c r="KHR147"/>
      <c r="KHS147"/>
      <c r="KHT147"/>
      <c r="KHU147"/>
      <c r="KHV147"/>
      <c r="KHW147"/>
      <c r="KHX147"/>
      <c r="KHY147"/>
      <c r="KHZ147"/>
      <c r="KIA147"/>
      <c r="KIB147"/>
      <c r="KIC147"/>
      <c r="KID147"/>
      <c r="KIE147"/>
      <c r="KIF147"/>
      <c r="KIG147"/>
      <c r="KIH147"/>
      <c r="KII147"/>
      <c r="KIJ147"/>
      <c r="KIK147"/>
      <c r="KIL147"/>
      <c r="KIM147"/>
      <c r="KIN147"/>
      <c r="KIO147"/>
      <c r="KIP147"/>
      <c r="KIQ147"/>
      <c r="KIR147"/>
      <c r="KIS147"/>
      <c r="KIT147"/>
      <c r="KIU147"/>
      <c r="KIV147"/>
      <c r="KIW147"/>
      <c r="KIX147"/>
      <c r="KIY147"/>
      <c r="KIZ147"/>
      <c r="KJA147"/>
      <c r="KJB147"/>
      <c r="KJC147"/>
      <c r="KJD147"/>
      <c r="KJE147"/>
      <c r="KJF147"/>
      <c r="KJG147"/>
      <c r="KJH147"/>
      <c r="KJI147"/>
      <c r="KJJ147"/>
      <c r="KJK147"/>
      <c r="KJL147"/>
      <c r="KJM147"/>
      <c r="KJN147"/>
      <c r="KJO147"/>
      <c r="KJP147"/>
      <c r="KJQ147"/>
      <c r="KJR147"/>
      <c r="KJS147"/>
      <c r="KJT147"/>
      <c r="KJU147"/>
      <c r="KJV147"/>
      <c r="KJW147"/>
      <c r="KJX147"/>
      <c r="KJY147"/>
      <c r="KJZ147"/>
      <c r="KKA147"/>
      <c r="KKB147"/>
      <c r="KKC147"/>
      <c r="KKD147"/>
      <c r="KKE147"/>
      <c r="KKF147"/>
      <c r="KKG147"/>
      <c r="KKH147"/>
      <c r="KKI147"/>
      <c r="KKJ147"/>
      <c r="KKK147"/>
      <c r="KKL147"/>
      <c r="KKM147"/>
      <c r="KKN147"/>
      <c r="KKO147"/>
      <c r="KKP147"/>
      <c r="KKQ147"/>
      <c r="KKR147"/>
      <c r="KKS147"/>
      <c r="KKT147"/>
      <c r="KKU147"/>
      <c r="KKV147"/>
      <c r="KKW147"/>
      <c r="KKX147"/>
      <c r="KKY147"/>
      <c r="KKZ147"/>
      <c r="KLA147"/>
      <c r="KLB147"/>
      <c r="KLC147"/>
      <c r="KLD147"/>
      <c r="KLE147"/>
      <c r="KLF147"/>
      <c r="KLG147"/>
      <c r="KLH147"/>
      <c r="KLI147"/>
      <c r="KLJ147"/>
      <c r="KLK147"/>
      <c r="KLL147"/>
      <c r="KLM147"/>
      <c r="KLN147"/>
      <c r="KLO147"/>
      <c r="KLP147"/>
      <c r="KLQ147"/>
      <c r="KLR147"/>
      <c r="KLS147"/>
      <c r="KLT147"/>
      <c r="KLU147"/>
      <c r="KLV147"/>
      <c r="KLW147"/>
      <c r="KLX147"/>
      <c r="KLY147"/>
      <c r="KLZ147"/>
      <c r="KMA147"/>
      <c r="KMB147"/>
      <c r="KMC147"/>
      <c r="KMD147"/>
      <c r="KME147"/>
      <c r="KMF147"/>
      <c r="KMG147"/>
      <c r="KMH147"/>
      <c r="KMI147"/>
      <c r="KMJ147"/>
      <c r="KMK147"/>
      <c r="KML147"/>
      <c r="KMM147"/>
      <c r="KMN147"/>
      <c r="KMO147"/>
      <c r="KMP147"/>
      <c r="KMQ147"/>
      <c r="KMR147"/>
      <c r="KMS147"/>
      <c r="KMT147"/>
      <c r="KMU147"/>
      <c r="KMV147"/>
      <c r="KMW147"/>
      <c r="KMX147"/>
      <c r="KMY147"/>
      <c r="KMZ147"/>
      <c r="KNA147"/>
      <c r="KNB147"/>
      <c r="KNC147"/>
      <c r="KND147"/>
      <c r="KNE147"/>
      <c r="KNF147"/>
      <c r="KNG147"/>
      <c r="KNH147"/>
      <c r="KNI147"/>
      <c r="KNJ147"/>
      <c r="KNK147"/>
      <c r="KNL147"/>
      <c r="KNM147"/>
      <c r="KNN147"/>
      <c r="KNO147"/>
      <c r="KNP147"/>
      <c r="KNQ147"/>
      <c r="KNR147"/>
      <c r="KNS147"/>
      <c r="KNT147"/>
      <c r="KNU147"/>
      <c r="KNV147"/>
      <c r="KNW147"/>
      <c r="KNX147"/>
      <c r="KNY147"/>
      <c r="KNZ147"/>
      <c r="KOA147"/>
      <c r="KOB147"/>
      <c r="KOC147"/>
      <c r="KOD147"/>
      <c r="KOE147"/>
      <c r="KOF147"/>
      <c r="KOG147"/>
      <c r="KOH147"/>
      <c r="KOI147"/>
      <c r="KOJ147"/>
      <c r="KOK147"/>
      <c r="KOL147"/>
      <c r="KOM147"/>
      <c r="KON147"/>
      <c r="KOO147"/>
      <c r="KOP147"/>
      <c r="KOQ147"/>
      <c r="KOR147"/>
      <c r="KOS147"/>
      <c r="KOT147"/>
      <c r="KOU147"/>
      <c r="KOV147"/>
      <c r="KOW147"/>
      <c r="KOX147"/>
      <c r="KOY147"/>
      <c r="KOZ147"/>
      <c r="KPA147"/>
      <c r="KPB147"/>
      <c r="KPC147"/>
      <c r="KPD147"/>
      <c r="KPE147"/>
      <c r="KPF147"/>
      <c r="KPG147"/>
      <c r="KPH147"/>
      <c r="KPI147"/>
      <c r="KPJ147"/>
      <c r="KPK147"/>
      <c r="KPL147"/>
      <c r="KPM147"/>
      <c r="KPN147"/>
      <c r="KPO147"/>
      <c r="KPP147"/>
      <c r="KPQ147"/>
      <c r="KPR147"/>
      <c r="KPS147"/>
      <c r="KPT147"/>
      <c r="KPU147"/>
      <c r="KPV147"/>
      <c r="KPW147"/>
      <c r="KPX147"/>
      <c r="KPY147"/>
      <c r="KPZ147"/>
      <c r="KQA147"/>
      <c r="KQB147"/>
      <c r="KQC147"/>
      <c r="KQD147"/>
      <c r="KQE147"/>
      <c r="KQF147"/>
      <c r="KQG147"/>
      <c r="KQH147"/>
      <c r="KQI147"/>
      <c r="KQJ147"/>
      <c r="KQK147"/>
      <c r="KQL147"/>
      <c r="KQM147"/>
      <c r="KQN147"/>
      <c r="KQO147"/>
      <c r="KQP147"/>
      <c r="KQQ147"/>
      <c r="KQR147"/>
      <c r="KQS147"/>
      <c r="KQT147"/>
      <c r="KQU147"/>
      <c r="KQV147"/>
      <c r="KQW147"/>
      <c r="KQX147"/>
      <c r="KQY147"/>
      <c r="KQZ147"/>
      <c r="KRA147"/>
      <c r="KRB147"/>
      <c r="KRC147"/>
      <c r="KRD147"/>
      <c r="KRE147"/>
      <c r="KRF147"/>
      <c r="KRG147"/>
      <c r="KRH147"/>
      <c r="KRI147"/>
      <c r="KRJ147"/>
      <c r="KRK147"/>
      <c r="KRL147"/>
      <c r="KRM147"/>
      <c r="KRN147"/>
      <c r="KRO147"/>
      <c r="KRP147"/>
      <c r="KRQ147"/>
      <c r="KRR147"/>
      <c r="KRS147"/>
      <c r="KRT147"/>
      <c r="KRU147"/>
      <c r="KRV147"/>
      <c r="KRW147"/>
      <c r="KRX147"/>
      <c r="KRY147"/>
      <c r="KRZ147"/>
      <c r="KSA147"/>
      <c r="KSB147"/>
      <c r="KSC147"/>
      <c r="KSD147"/>
      <c r="KSE147"/>
      <c r="KSF147"/>
      <c r="KSG147"/>
      <c r="KSH147"/>
      <c r="KSI147"/>
      <c r="KSJ147"/>
      <c r="KSK147"/>
      <c r="KSL147"/>
      <c r="KSM147"/>
      <c r="KSN147"/>
      <c r="KSO147"/>
      <c r="KSP147"/>
      <c r="KSQ147"/>
      <c r="KSR147"/>
      <c r="KSS147"/>
      <c r="KST147"/>
      <c r="KSU147"/>
      <c r="KSV147"/>
      <c r="KSW147"/>
      <c r="KSX147"/>
      <c r="KSY147"/>
      <c r="KSZ147"/>
      <c r="KTA147"/>
      <c r="KTB147"/>
      <c r="KTC147"/>
      <c r="KTD147"/>
      <c r="KTE147"/>
      <c r="KTF147"/>
      <c r="KTG147"/>
      <c r="KTH147"/>
      <c r="KTI147"/>
      <c r="KTJ147"/>
      <c r="KTK147"/>
      <c r="KTL147"/>
      <c r="KTM147"/>
      <c r="KTN147"/>
      <c r="KTO147"/>
      <c r="KTP147"/>
      <c r="KTQ147"/>
      <c r="KTR147"/>
      <c r="KTS147"/>
      <c r="KTT147"/>
      <c r="KTU147"/>
      <c r="KTV147"/>
      <c r="KTW147"/>
      <c r="KTX147"/>
      <c r="KTY147"/>
      <c r="KTZ147"/>
      <c r="KUA147"/>
      <c r="KUB147"/>
      <c r="KUC147"/>
      <c r="KUD147"/>
      <c r="KUE147"/>
      <c r="KUF147"/>
      <c r="KUG147"/>
      <c r="KUH147"/>
      <c r="KUI147"/>
      <c r="KUJ147"/>
      <c r="KUK147"/>
      <c r="KUL147"/>
      <c r="KUM147"/>
      <c r="KUN147"/>
      <c r="KUO147"/>
      <c r="KUP147"/>
      <c r="KUQ147"/>
      <c r="KUR147"/>
      <c r="KUS147"/>
      <c r="KUT147"/>
      <c r="KUU147"/>
      <c r="KUV147"/>
      <c r="KUW147"/>
      <c r="KUX147"/>
      <c r="KUY147"/>
      <c r="KUZ147"/>
      <c r="KVA147"/>
      <c r="KVB147"/>
      <c r="KVC147"/>
      <c r="KVD147"/>
      <c r="KVE147"/>
      <c r="KVF147"/>
      <c r="KVG147"/>
      <c r="KVH147"/>
      <c r="KVI147"/>
      <c r="KVJ147"/>
      <c r="KVK147"/>
      <c r="KVL147"/>
      <c r="KVM147"/>
      <c r="KVN147"/>
      <c r="KVO147"/>
      <c r="KVP147"/>
      <c r="KVQ147"/>
      <c r="KVR147"/>
      <c r="KVS147"/>
      <c r="KVT147"/>
      <c r="KVU147"/>
      <c r="KVV147"/>
      <c r="KVW147"/>
      <c r="KVX147"/>
      <c r="KVY147"/>
      <c r="KVZ147"/>
      <c r="KWA147"/>
      <c r="KWB147"/>
      <c r="KWC147"/>
      <c r="KWD147"/>
      <c r="KWE147"/>
      <c r="KWF147"/>
      <c r="KWG147"/>
      <c r="KWH147"/>
      <c r="KWI147"/>
      <c r="KWJ147"/>
      <c r="KWK147"/>
      <c r="KWL147"/>
      <c r="KWM147"/>
      <c r="KWN147"/>
      <c r="KWO147"/>
      <c r="KWP147"/>
      <c r="KWQ147"/>
      <c r="KWR147"/>
      <c r="KWS147"/>
      <c r="KWT147"/>
      <c r="KWU147"/>
      <c r="KWV147"/>
      <c r="KWW147"/>
      <c r="KWX147"/>
      <c r="KWY147"/>
      <c r="KWZ147"/>
      <c r="KXA147"/>
      <c r="KXB147"/>
      <c r="KXC147"/>
      <c r="KXD147"/>
      <c r="KXE147"/>
      <c r="KXF147"/>
      <c r="KXG147"/>
      <c r="KXH147"/>
      <c r="KXI147"/>
      <c r="KXJ147"/>
      <c r="KXK147"/>
      <c r="KXL147"/>
      <c r="KXM147"/>
      <c r="KXN147"/>
      <c r="KXO147"/>
      <c r="KXP147"/>
      <c r="KXQ147"/>
      <c r="KXR147"/>
      <c r="KXS147"/>
      <c r="KXT147"/>
      <c r="KXU147"/>
      <c r="KXV147"/>
      <c r="KXW147"/>
      <c r="KXX147"/>
      <c r="KXY147"/>
      <c r="KXZ147"/>
      <c r="KYA147"/>
      <c r="KYB147"/>
      <c r="KYC147"/>
      <c r="KYD147"/>
      <c r="KYE147"/>
      <c r="KYF147"/>
      <c r="KYG147"/>
      <c r="KYH147"/>
      <c r="KYI147"/>
      <c r="KYJ147"/>
      <c r="KYK147"/>
      <c r="KYL147"/>
      <c r="KYM147"/>
      <c r="KYN147"/>
      <c r="KYO147"/>
      <c r="KYP147"/>
      <c r="KYQ147"/>
      <c r="KYR147"/>
      <c r="KYS147"/>
      <c r="KYT147"/>
      <c r="KYU147"/>
      <c r="KYV147"/>
      <c r="KYW147"/>
      <c r="KYX147"/>
      <c r="KYY147"/>
      <c r="KYZ147"/>
      <c r="KZA147"/>
      <c r="KZB147"/>
      <c r="KZC147"/>
      <c r="KZD147"/>
      <c r="KZE147"/>
      <c r="KZF147"/>
      <c r="KZG147"/>
      <c r="KZH147"/>
      <c r="KZI147"/>
      <c r="KZJ147"/>
      <c r="KZK147"/>
      <c r="KZL147"/>
      <c r="KZM147"/>
      <c r="KZN147"/>
      <c r="KZO147"/>
      <c r="KZP147"/>
      <c r="KZQ147"/>
      <c r="KZR147"/>
      <c r="KZS147"/>
      <c r="KZT147"/>
      <c r="KZU147"/>
      <c r="KZV147"/>
      <c r="KZW147"/>
      <c r="KZX147"/>
      <c r="KZY147"/>
      <c r="KZZ147"/>
      <c r="LAA147"/>
      <c r="LAB147"/>
      <c r="LAC147"/>
      <c r="LAD147"/>
      <c r="LAE147"/>
      <c r="LAF147"/>
      <c r="LAG147"/>
      <c r="LAH147"/>
      <c r="LAI147"/>
      <c r="LAJ147"/>
      <c r="LAK147"/>
      <c r="LAL147"/>
      <c r="LAM147"/>
      <c r="LAN147"/>
      <c r="LAO147"/>
      <c r="LAP147"/>
      <c r="LAQ147"/>
      <c r="LAR147"/>
      <c r="LAS147"/>
      <c r="LAT147"/>
      <c r="LAU147"/>
      <c r="LAV147"/>
      <c r="LAW147"/>
      <c r="LAX147"/>
      <c r="LAY147"/>
      <c r="LAZ147"/>
      <c r="LBA147"/>
      <c r="LBB147"/>
      <c r="LBC147"/>
      <c r="LBD147"/>
      <c r="LBE147"/>
      <c r="LBF147"/>
      <c r="LBG147"/>
      <c r="LBH147"/>
      <c r="LBI147"/>
      <c r="LBJ147"/>
      <c r="LBK147"/>
      <c r="LBL147"/>
      <c r="LBM147"/>
      <c r="LBN147"/>
      <c r="LBO147"/>
      <c r="LBP147"/>
      <c r="LBQ147"/>
      <c r="LBR147"/>
      <c r="LBS147"/>
      <c r="LBT147"/>
      <c r="LBU147"/>
      <c r="LBV147"/>
      <c r="LBW147"/>
      <c r="LBX147"/>
      <c r="LBY147"/>
      <c r="LBZ147"/>
      <c r="LCA147"/>
      <c r="LCB147"/>
      <c r="LCC147"/>
      <c r="LCD147"/>
      <c r="LCE147"/>
      <c r="LCF147"/>
      <c r="LCG147"/>
      <c r="LCH147"/>
      <c r="LCI147"/>
      <c r="LCJ147"/>
      <c r="LCK147"/>
      <c r="LCL147"/>
      <c r="LCM147"/>
      <c r="LCN147"/>
      <c r="LCO147"/>
      <c r="LCP147"/>
      <c r="LCQ147"/>
      <c r="LCR147"/>
      <c r="LCS147"/>
      <c r="LCT147"/>
      <c r="LCU147"/>
      <c r="LCV147"/>
      <c r="LCW147"/>
      <c r="LCX147"/>
      <c r="LCY147"/>
      <c r="LCZ147"/>
      <c r="LDA147"/>
      <c r="LDB147"/>
      <c r="LDC147"/>
      <c r="LDD147"/>
      <c r="LDE147"/>
      <c r="LDF147"/>
      <c r="LDG147"/>
      <c r="LDH147"/>
      <c r="LDI147"/>
      <c r="LDJ147"/>
      <c r="LDK147"/>
      <c r="LDL147"/>
      <c r="LDM147"/>
      <c r="LDN147"/>
      <c r="LDO147"/>
      <c r="LDP147"/>
      <c r="LDQ147"/>
      <c r="LDR147"/>
      <c r="LDS147"/>
      <c r="LDT147"/>
      <c r="LDU147"/>
      <c r="LDV147"/>
      <c r="LDW147"/>
      <c r="LDX147"/>
      <c r="LDY147"/>
      <c r="LDZ147"/>
      <c r="LEA147"/>
      <c r="LEB147"/>
      <c r="LEC147"/>
      <c r="LED147"/>
      <c r="LEE147"/>
      <c r="LEF147"/>
      <c r="LEG147"/>
      <c r="LEH147"/>
      <c r="LEI147"/>
      <c r="LEJ147"/>
      <c r="LEK147"/>
      <c r="LEL147"/>
      <c r="LEM147"/>
      <c r="LEN147"/>
      <c r="LEO147"/>
      <c r="LEP147"/>
      <c r="LEQ147"/>
      <c r="LER147"/>
      <c r="LES147"/>
      <c r="LET147"/>
      <c r="LEU147"/>
      <c r="LEV147"/>
      <c r="LEW147"/>
      <c r="LEX147"/>
      <c r="LEY147"/>
      <c r="LEZ147"/>
      <c r="LFA147"/>
      <c r="LFB147"/>
      <c r="LFC147"/>
      <c r="LFD147"/>
      <c r="LFE147"/>
      <c r="LFF147"/>
      <c r="LFG147"/>
      <c r="LFH147"/>
      <c r="LFI147"/>
      <c r="LFJ147"/>
      <c r="LFK147"/>
      <c r="LFL147"/>
      <c r="LFM147"/>
      <c r="LFN147"/>
      <c r="LFO147"/>
      <c r="LFP147"/>
      <c r="LFQ147"/>
      <c r="LFR147"/>
      <c r="LFS147"/>
      <c r="LFT147"/>
      <c r="LFU147"/>
      <c r="LFV147"/>
      <c r="LFW147"/>
      <c r="LFX147"/>
      <c r="LFY147"/>
      <c r="LFZ147"/>
      <c r="LGA147"/>
      <c r="LGB147"/>
      <c r="LGC147"/>
      <c r="LGD147"/>
      <c r="LGE147"/>
      <c r="LGF147"/>
      <c r="LGG147"/>
      <c r="LGH147"/>
      <c r="LGI147"/>
      <c r="LGJ147"/>
      <c r="LGK147"/>
      <c r="LGL147"/>
      <c r="LGM147"/>
      <c r="LGN147"/>
      <c r="LGO147"/>
      <c r="LGP147"/>
      <c r="LGQ147"/>
      <c r="LGR147"/>
      <c r="LGS147"/>
      <c r="LGT147"/>
      <c r="LGU147"/>
      <c r="LGV147"/>
      <c r="LGW147"/>
      <c r="LGX147"/>
      <c r="LGY147"/>
      <c r="LGZ147"/>
      <c r="LHA147"/>
      <c r="LHB147"/>
      <c r="LHC147"/>
      <c r="LHD147"/>
      <c r="LHE147"/>
      <c r="LHF147"/>
      <c r="LHG147"/>
      <c r="LHH147"/>
      <c r="LHI147"/>
      <c r="LHJ147"/>
      <c r="LHK147"/>
      <c r="LHL147"/>
      <c r="LHM147"/>
      <c r="LHN147"/>
      <c r="LHO147"/>
      <c r="LHP147"/>
      <c r="LHQ147"/>
      <c r="LHR147"/>
      <c r="LHS147"/>
      <c r="LHT147"/>
      <c r="LHU147"/>
      <c r="LHV147"/>
      <c r="LHW147"/>
      <c r="LHX147"/>
      <c r="LHY147"/>
      <c r="LHZ147"/>
      <c r="LIA147"/>
      <c r="LIB147"/>
      <c r="LIC147"/>
      <c r="LID147"/>
      <c r="LIE147"/>
      <c r="LIF147"/>
      <c r="LIG147"/>
      <c r="LIH147"/>
      <c r="LII147"/>
      <c r="LIJ147"/>
      <c r="LIK147"/>
      <c r="LIL147"/>
      <c r="LIM147"/>
      <c r="LIN147"/>
      <c r="LIO147"/>
      <c r="LIP147"/>
      <c r="LIQ147"/>
      <c r="LIR147"/>
      <c r="LIS147"/>
      <c r="LIT147"/>
      <c r="LIU147"/>
      <c r="LIV147"/>
      <c r="LIW147"/>
      <c r="LIX147"/>
      <c r="LIY147"/>
      <c r="LIZ147"/>
      <c r="LJA147"/>
      <c r="LJB147"/>
      <c r="LJC147"/>
      <c r="LJD147"/>
      <c r="LJE147"/>
      <c r="LJF147"/>
      <c r="LJG147"/>
      <c r="LJH147"/>
      <c r="LJI147"/>
      <c r="LJJ147"/>
      <c r="LJK147"/>
      <c r="LJL147"/>
      <c r="LJM147"/>
      <c r="LJN147"/>
      <c r="LJO147"/>
      <c r="LJP147"/>
      <c r="LJQ147"/>
      <c r="LJR147"/>
      <c r="LJS147"/>
      <c r="LJT147"/>
      <c r="LJU147"/>
      <c r="LJV147"/>
      <c r="LJW147"/>
      <c r="LJX147"/>
      <c r="LJY147"/>
      <c r="LJZ147"/>
      <c r="LKA147"/>
      <c r="LKB147"/>
      <c r="LKC147"/>
      <c r="LKD147"/>
      <c r="LKE147"/>
      <c r="LKF147"/>
      <c r="LKG147"/>
      <c r="LKH147"/>
      <c r="LKI147"/>
      <c r="LKJ147"/>
      <c r="LKK147"/>
      <c r="LKL147"/>
      <c r="LKM147"/>
      <c r="LKN147"/>
      <c r="LKO147"/>
      <c r="LKP147"/>
      <c r="LKQ147"/>
      <c r="LKR147"/>
      <c r="LKS147"/>
      <c r="LKT147"/>
      <c r="LKU147"/>
      <c r="LKV147"/>
      <c r="LKW147"/>
      <c r="LKX147"/>
      <c r="LKY147"/>
      <c r="LKZ147"/>
      <c r="LLA147"/>
      <c r="LLB147"/>
      <c r="LLC147"/>
      <c r="LLD147"/>
      <c r="LLE147"/>
      <c r="LLF147"/>
      <c r="LLG147"/>
      <c r="LLH147"/>
      <c r="LLI147"/>
      <c r="LLJ147"/>
      <c r="LLK147"/>
      <c r="LLL147"/>
      <c r="LLM147"/>
      <c r="LLN147"/>
      <c r="LLO147"/>
      <c r="LLP147"/>
      <c r="LLQ147"/>
      <c r="LLR147"/>
      <c r="LLS147"/>
      <c r="LLT147"/>
      <c r="LLU147"/>
      <c r="LLV147"/>
      <c r="LLW147"/>
      <c r="LLX147"/>
      <c r="LLY147"/>
      <c r="LLZ147"/>
      <c r="LMA147"/>
      <c r="LMB147"/>
      <c r="LMC147"/>
      <c r="LMD147"/>
      <c r="LME147"/>
      <c r="LMF147"/>
      <c r="LMG147"/>
      <c r="LMH147"/>
      <c r="LMI147"/>
      <c r="LMJ147"/>
      <c r="LMK147"/>
      <c r="LML147"/>
      <c r="LMM147"/>
      <c r="LMN147"/>
      <c r="LMO147"/>
      <c r="LMP147"/>
      <c r="LMQ147"/>
      <c r="LMR147"/>
      <c r="LMS147"/>
      <c r="LMT147"/>
      <c r="LMU147"/>
      <c r="LMV147"/>
      <c r="LMW147"/>
      <c r="LMX147"/>
      <c r="LMY147"/>
      <c r="LMZ147"/>
      <c r="LNA147"/>
      <c r="LNB147"/>
      <c r="LNC147"/>
      <c r="LND147"/>
      <c r="LNE147"/>
      <c r="LNF147"/>
      <c r="LNG147"/>
      <c r="LNH147"/>
      <c r="LNI147"/>
      <c r="LNJ147"/>
      <c r="LNK147"/>
      <c r="LNL147"/>
      <c r="LNM147"/>
      <c r="LNN147"/>
      <c r="LNO147"/>
      <c r="LNP147"/>
      <c r="LNQ147"/>
      <c r="LNR147"/>
      <c r="LNS147"/>
      <c r="LNT147"/>
      <c r="LNU147"/>
      <c r="LNV147"/>
      <c r="LNW147"/>
      <c r="LNX147"/>
      <c r="LNY147"/>
      <c r="LNZ147"/>
      <c r="LOA147"/>
      <c r="LOB147"/>
      <c r="LOC147"/>
      <c r="LOD147"/>
      <c r="LOE147"/>
      <c r="LOF147"/>
      <c r="LOG147"/>
      <c r="LOH147"/>
      <c r="LOI147"/>
      <c r="LOJ147"/>
      <c r="LOK147"/>
      <c r="LOL147"/>
      <c r="LOM147"/>
      <c r="LON147"/>
      <c r="LOO147"/>
      <c r="LOP147"/>
      <c r="LOQ147"/>
      <c r="LOR147"/>
      <c r="LOS147"/>
      <c r="LOT147"/>
      <c r="LOU147"/>
      <c r="LOV147"/>
      <c r="LOW147"/>
      <c r="LOX147"/>
      <c r="LOY147"/>
      <c r="LOZ147"/>
      <c r="LPA147"/>
      <c r="LPB147"/>
      <c r="LPC147"/>
      <c r="LPD147"/>
      <c r="LPE147"/>
      <c r="LPF147"/>
      <c r="LPG147"/>
      <c r="LPH147"/>
      <c r="LPI147"/>
      <c r="LPJ147"/>
      <c r="LPK147"/>
      <c r="LPL147"/>
      <c r="LPM147"/>
      <c r="LPN147"/>
      <c r="LPO147"/>
      <c r="LPP147"/>
      <c r="LPQ147"/>
      <c r="LPR147"/>
      <c r="LPS147"/>
      <c r="LPT147"/>
      <c r="LPU147"/>
      <c r="LPV147"/>
      <c r="LPW147"/>
      <c r="LPX147"/>
      <c r="LPY147"/>
      <c r="LPZ147"/>
      <c r="LQA147"/>
      <c r="LQB147"/>
      <c r="LQC147"/>
      <c r="LQD147"/>
      <c r="LQE147"/>
      <c r="LQF147"/>
      <c r="LQG147"/>
      <c r="LQH147"/>
      <c r="LQI147"/>
      <c r="LQJ147"/>
      <c r="LQK147"/>
      <c r="LQL147"/>
      <c r="LQM147"/>
      <c r="LQN147"/>
      <c r="LQO147"/>
      <c r="LQP147"/>
      <c r="LQQ147"/>
      <c r="LQR147"/>
      <c r="LQS147"/>
      <c r="LQT147"/>
      <c r="LQU147"/>
      <c r="LQV147"/>
      <c r="LQW147"/>
      <c r="LQX147"/>
      <c r="LQY147"/>
      <c r="LQZ147"/>
      <c r="LRA147"/>
      <c r="LRB147"/>
      <c r="LRC147"/>
      <c r="LRD147"/>
      <c r="LRE147"/>
      <c r="LRF147"/>
      <c r="LRG147"/>
      <c r="LRH147"/>
      <c r="LRI147"/>
      <c r="LRJ147"/>
      <c r="LRK147"/>
      <c r="LRL147"/>
      <c r="LRM147"/>
      <c r="LRN147"/>
      <c r="LRO147"/>
      <c r="LRP147"/>
      <c r="LRQ147"/>
      <c r="LRR147"/>
      <c r="LRS147"/>
      <c r="LRT147"/>
      <c r="LRU147"/>
      <c r="LRV147"/>
      <c r="LRW147"/>
      <c r="LRX147"/>
      <c r="LRY147"/>
      <c r="LRZ147"/>
      <c r="LSA147"/>
      <c r="LSB147"/>
      <c r="LSC147"/>
      <c r="LSD147"/>
      <c r="LSE147"/>
      <c r="LSF147"/>
      <c r="LSG147"/>
      <c r="LSH147"/>
      <c r="LSI147"/>
      <c r="LSJ147"/>
      <c r="LSK147"/>
      <c r="LSL147"/>
      <c r="LSM147"/>
      <c r="LSN147"/>
      <c r="LSO147"/>
      <c r="LSP147"/>
      <c r="LSQ147"/>
      <c r="LSR147"/>
      <c r="LSS147"/>
      <c r="LST147"/>
      <c r="LSU147"/>
      <c r="LSV147"/>
      <c r="LSW147"/>
      <c r="LSX147"/>
      <c r="LSY147"/>
      <c r="LSZ147"/>
      <c r="LTA147"/>
      <c r="LTB147"/>
      <c r="LTC147"/>
      <c r="LTD147"/>
      <c r="LTE147"/>
      <c r="LTF147"/>
      <c r="LTG147"/>
      <c r="LTH147"/>
      <c r="LTI147"/>
      <c r="LTJ147"/>
      <c r="LTK147"/>
      <c r="LTL147"/>
      <c r="LTM147"/>
      <c r="LTN147"/>
      <c r="LTO147"/>
      <c r="LTP147"/>
      <c r="LTQ147"/>
      <c r="LTR147"/>
      <c r="LTS147"/>
      <c r="LTT147"/>
      <c r="LTU147"/>
      <c r="LTV147"/>
      <c r="LTW147"/>
      <c r="LTX147"/>
      <c r="LTY147"/>
      <c r="LTZ147"/>
      <c r="LUA147"/>
      <c r="LUB147"/>
      <c r="LUC147"/>
      <c r="LUD147"/>
      <c r="LUE147"/>
      <c r="LUF147"/>
      <c r="LUG147"/>
      <c r="LUH147"/>
      <c r="LUI147"/>
      <c r="LUJ147"/>
      <c r="LUK147"/>
      <c r="LUL147"/>
      <c r="LUM147"/>
      <c r="LUN147"/>
      <c r="LUO147"/>
      <c r="LUP147"/>
      <c r="LUQ147"/>
      <c r="LUR147"/>
      <c r="LUS147"/>
      <c r="LUT147"/>
      <c r="LUU147"/>
      <c r="LUV147"/>
      <c r="LUW147"/>
      <c r="LUX147"/>
      <c r="LUY147"/>
      <c r="LUZ147"/>
      <c r="LVA147"/>
      <c r="LVB147"/>
      <c r="LVC147"/>
      <c r="LVD147"/>
      <c r="LVE147"/>
      <c r="LVF147"/>
      <c r="LVG147"/>
      <c r="LVH147"/>
      <c r="LVI147"/>
      <c r="LVJ147"/>
      <c r="LVK147"/>
      <c r="LVL147"/>
      <c r="LVM147"/>
      <c r="LVN147"/>
      <c r="LVO147"/>
      <c r="LVP147"/>
      <c r="LVQ147"/>
      <c r="LVR147"/>
      <c r="LVS147"/>
      <c r="LVT147"/>
      <c r="LVU147"/>
      <c r="LVV147"/>
      <c r="LVW147"/>
      <c r="LVX147"/>
      <c r="LVY147"/>
      <c r="LVZ147"/>
      <c r="LWA147"/>
      <c r="LWB147"/>
      <c r="LWC147"/>
      <c r="LWD147"/>
      <c r="LWE147"/>
      <c r="LWF147"/>
      <c r="LWG147"/>
      <c r="LWH147"/>
      <c r="LWI147"/>
      <c r="LWJ147"/>
      <c r="LWK147"/>
      <c r="LWL147"/>
      <c r="LWM147"/>
      <c r="LWN147"/>
      <c r="LWO147"/>
      <c r="LWP147"/>
      <c r="LWQ147"/>
      <c r="LWR147"/>
      <c r="LWS147"/>
      <c r="LWT147"/>
      <c r="LWU147"/>
      <c r="LWV147"/>
      <c r="LWW147"/>
      <c r="LWX147"/>
      <c r="LWY147"/>
      <c r="LWZ147"/>
      <c r="LXA147"/>
      <c r="LXB147"/>
      <c r="LXC147"/>
      <c r="LXD147"/>
      <c r="LXE147"/>
      <c r="LXF147"/>
      <c r="LXG147"/>
      <c r="LXH147"/>
      <c r="LXI147"/>
      <c r="LXJ147"/>
      <c r="LXK147"/>
      <c r="LXL147"/>
      <c r="LXM147"/>
      <c r="LXN147"/>
      <c r="LXO147"/>
      <c r="LXP147"/>
      <c r="LXQ147"/>
      <c r="LXR147"/>
      <c r="LXS147"/>
      <c r="LXT147"/>
      <c r="LXU147"/>
      <c r="LXV147"/>
      <c r="LXW147"/>
      <c r="LXX147"/>
      <c r="LXY147"/>
      <c r="LXZ147"/>
      <c r="LYA147"/>
      <c r="LYB147"/>
      <c r="LYC147"/>
      <c r="LYD147"/>
      <c r="LYE147"/>
      <c r="LYF147"/>
      <c r="LYG147"/>
      <c r="LYH147"/>
      <c r="LYI147"/>
      <c r="LYJ147"/>
      <c r="LYK147"/>
      <c r="LYL147"/>
      <c r="LYM147"/>
      <c r="LYN147"/>
      <c r="LYO147"/>
      <c r="LYP147"/>
      <c r="LYQ147"/>
      <c r="LYR147"/>
      <c r="LYS147"/>
      <c r="LYT147"/>
      <c r="LYU147"/>
      <c r="LYV147"/>
      <c r="LYW147"/>
      <c r="LYX147"/>
      <c r="LYY147"/>
      <c r="LYZ147"/>
      <c r="LZA147"/>
      <c r="LZB147"/>
      <c r="LZC147"/>
      <c r="LZD147"/>
      <c r="LZE147"/>
      <c r="LZF147"/>
      <c r="LZG147"/>
      <c r="LZH147"/>
      <c r="LZI147"/>
      <c r="LZJ147"/>
      <c r="LZK147"/>
      <c r="LZL147"/>
      <c r="LZM147"/>
      <c r="LZN147"/>
      <c r="LZO147"/>
      <c r="LZP147"/>
      <c r="LZQ147"/>
      <c r="LZR147"/>
      <c r="LZS147"/>
      <c r="LZT147"/>
      <c r="LZU147"/>
      <c r="LZV147"/>
      <c r="LZW147"/>
      <c r="LZX147"/>
      <c r="LZY147"/>
      <c r="LZZ147"/>
      <c r="MAA147"/>
      <c r="MAB147"/>
      <c r="MAC147"/>
      <c r="MAD147"/>
      <c r="MAE147"/>
      <c r="MAF147"/>
      <c r="MAG147"/>
      <c r="MAH147"/>
      <c r="MAI147"/>
      <c r="MAJ147"/>
      <c r="MAK147"/>
      <c r="MAL147"/>
      <c r="MAM147"/>
      <c r="MAN147"/>
      <c r="MAO147"/>
      <c r="MAP147"/>
      <c r="MAQ147"/>
      <c r="MAR147"/>
      <c r="MAS147"/>
      <c r="MAT147"/>
      <c r="MAU147"/>
      <c r="MAV147"/>
      <c r="MAW147"/>
      <c r="MAX147"/>
      <c r="MAY147"/>
      <c r="MAZ147"/>
      <c r="MBA147"/>
      <c r="MBB147"/>
      <c r="MBC147"/>
      <c r="MBD147"/>
      <c r="MBE147"/>
      <c r="MBF147"/>
      <c r="MBG147"/>
      <c r="MBH147"/>
      <c r="MBI147"/>
      <c r="MBJ147"/>
      <c r="MBK147"/>
      <c r="MBL147"/>
      <c r="MBM147"/>
      <c r="MBN147"/>
      <c r="MBO147"/>
      <c r="MBP147"/>
      <c r="MBQ147"/>
      <c r="MBR147"/>
      <c r="MBS147"/>
      <c r="MBT147"/>
      <c r="MBU147"/>
      <c r="MBV147"/>
      <c r="MBW147"/>
      <c r="MBX147"/>
      <c r="MBY147"/>
      <c r="MBZ147"/>
      <c r="MCA147"/>
      <c r="MCB147"/>
      <c r="MCC147"/>
      <c r="MCD147"/>
      <c r="MCE147"/>
      <c r="MCF147"/>
      <c r="MCG147"/>
      <c r="MCH147"/>
      <c r="MCI147"/>
      <c r="MCJ147"/>
      <c r="MCK147"/>
      <c r="MCL147"/>
      <c r="MCM147"/>
      <c r="MCN147"/>
      <c r="MCO147"/>
      <c r="MCP147"/>
      <c r="MCQ147"/>
      <c r="MCR147"/>
      <c r="MCS147"/>
      <c r="MCT147"/>
      <c r="MCU147"/>
      <c r="MCV147"/>
      <c r="MCW147"/>
      <c r="MCX147"/>
      <c r="MCY147"/>
      <c r="MCZ147"/>
      <c r="MDA147"/>
      <c r="MDB147"/>
      <c r="MDC147"/>
      <c r="MDD147"/>
      <c r="MDE147"/>
      <c r="MDF147"/>
      <c r="MDG147"/>
      <c r="MDH147"/>
      <c r="MDI147"/>
      <c r="MDJ147"/>
      <c r="MDK147"/>
      <c r="MDL147"/>
      <c r="MDM147"/>
      <c r="MDN147"/>
      <c r="MDO147"/>
      <c r="MDP147"/>
      <c r="MDQ147"/>
      <c r="MDR147"/>
      <c r="MDS147"/>
      <c r="MDT147"/>
      <c r="MDU147"/>
      <c r="MDV147"/>
      <c r="MDW147"/>
      <c r="MDX147"/>
      <c r="MDY147"/>
      <c r="MDZ147"/>
      <c r="MEA147"/>
      <c r="MEB147"/>
      <c r="MEC147"/>
      <c r="MED147"/>
      <c r="MEE147"/>
      <c r="MEF147"/>
      <c r="MEG147"/>
      <c r="MEH147"/>
      <c r="MEI147"/>
      <c r="MEJ147"/>
      <c r="MEK147"/>
      <c r="MEL147"/>
      <c r="MEM147"/>
      <c r="MEN147"/>
      <c r="MEO147"/>
      <c r="MEP147"/>
      <c r="MEQ147"/>
      <c r="MER147"/>
      <c r="MES147"/>
      <c r="MET147"/>
      <c r="MEU147"/>
      <c r="MEV147"/>
      <c r="MEW147"/>
      <c r="MEX147"/>
      <c r="MEY147"/>
      <c r="MEZ147"/>
      <c r="MFA147"/>
      <c r="MFB147"/>
      <c r="MFC147"/>
      <c r="MFD147"/>
      <c r="MFE147"/>
      <c r="MFF147"/>
      <c r="MFG147"/>
      <c r="MFH147"/>
      <c r="MFI147"/>
      <c r="MFJ147"/>
      <c r="MFK147"/>
      <c r="MFL147"/>
      <c r="MFM147"/>
      <c r="MFN147"/>
      <c r="MFO147"/>
      <c r="MFP147"/>
      <c r="MFQ147"/>
      <c r="MFR147"/>
      <c r="MFS147"/>
      <c r="MFT147"/>
      <c r="MFU147"/>
      <c r="MFV147"/>
      <c r="MFW147"/>
      <c r="MFX147"/>
      <c r="MFY147"/>
      <c r="MFZ147"/>
      <c r="MGA147"/>
      <c r="MGB147"/>
      <c r="MGC147"/>
      <c r="MGD147"/>
      <c r="MGE147"/>
      <c r="MGF147"/>
      <c r="MGG147"/>
      <c r="MGH147"/>
      <c r="MGI147"/>
      <c r="MGJ147"/>
      <c r="MGK147"/>
      <c r="MGL147"/>
      <c r="MGM147"/>
      <c r="MGN147"/>
      <c r="MGO147"/>
      <c r="MGP147"/>
      <c r="MGQ147"/>
      <c r="MGR147"/>
      <c r="MGS147"/>
      <c r="MGT147"/>
      <c r="MGU147"/>
      <c r="MGV147"/>
      <c r="MGW147"/>
      <c r="MGX147"/>
      <c r="MGY147"/>
      <c r="MGZ147"/>
      <c r="MHA147"/>
      <c r="MHB147"/>
      <c r="MHC147"/>
      <c r="MHD147"/>
      <c r="MHE147"/>
      <c r="MHF147"/>
      <c r="MHG147"/>
      <c r="MHH147"/>
      <c r="MHI147"/>
      <c r="MHJ147"/>
      <c r="MHK147"/>
      <c r="MHL147"/>
      <c r="MHM147"/>
      <c r="MHN147"/>
      <c r="MHO147"/>
      <c r="MHP147"/>
      <c r="MHQ147"/>
      <c r="MHR147"/>
      <c r="MHS147"/>
      <c r="MHT147"/>
      <c r="MHU147"/>
      <c r="MHV147"/>
      <c r="MHW147"/>
      <c r="MHX147"/>
      <c r="MHY147"/>
      <c r="MHZ147"/>
      <c r="MIA147"/>
      <c r="MIB147"/>
      <c r="MIC147"/>
      <c r="MID147"/>
      <c r="MIE147"/>
      <c r="MIF147"/>
      <c r="MIG147"/>
      <c r="MIH147"/>
      <c r="MII147"/>
      <c r="MIJ147"/>
      <c r="MIK147"/>
      <c r="MIL147"/>
      <c r="MIM147"/>
      <c r="MIN147"/>
      <c r="MIO147"/>
      <c r="MIP147"/>
      <c r="MIQ147"/>
      <c r="MIR147"/>
      <c r="MIS147"/>
      <c r="MIT147"/>
      <c r="MIU147"/>
      <c r="MIV147"/>
      <c r="MIW147"/>
      <c r="MIX147"/>
      <c r="MIY147"/>
      <c r="MIZ147"/>
      <c r="MJA147"/>
      <c r="MJB147"/>
      <c r="MJC147"/>
      <c r="MJD147"/>
      <c r="MJE147"/>
      <c r="MJF147"/>
      <c r="MJG147"/>
      <c r="MJH147"/>
      <c r="MJI147"/>
      <c r="MJJ147"/>
      <c r="MJK147"/>
      <c r="MJL147"/>
      <c r="MJM147"/>
      <c r="MJN147"/>
      <c r="MJO147"/>
      <c r="MJP147"/>
      <c r="MJQ147"/>
      <c r="MJR147"/>
      <c r="MJS147"/>
      <c r="MJT147"/>
      <c r="MJU147"/>
      <c r="MJV147"/>
      <c r="MJW147"/>
      <c r="MJX147"/>
      <c r="MJY147"/>
      <c r="MJZ147"/>
      <c r="MKA147"/>
      <c r="MKB147"/>
      <c r="MKC147"/>
      <c r="MKD147"/>
      <c r="MKE147"/>
      <c r="MKF147"/>
      <c r="MKG147"/>
      <c r="MKH147"/>
      <c r="MKI147"/>
      <c r="MKJ147"/>
      <c r="MKK147"/>
      <c r="MKL147"/>
      <c r="MKM147"/>
      <c r="MKN147"/>
      <c r="MKO147"/>
      <c r="MKP147"/>
      <c r="MKQ147"/>
      <c r="MKR147"/>
      <c r="MKS147"/>
      <c r="MKT147"/>
      <c r="MKU147"/>
      <c r="MKV147"/>
      <c r="MKW147"/>
      <c r="MKX147"/>
      <c r="MKY147"/>
      <c r="MKZ147"/>
      <c r="MLA147"/>
      <c r="MLB147"/>
      <c r="MLC147"/>
      <c r="MLD147"/>
      <c r="MLE147"/>
      <c r="MLF147"/>
      <c r="MLG147"/>
      <c r="MLH147"/>
      <c r="MLI147"/>
      <c r="MLJ147"/>
      <c r="MLK147"/>
      <c r="MLL147"/>
      <c r="MLM147"/>
      <c r="MLN147"/>
      <c r="MLO147"/>
      <c r="MLP147"/>
      <c r="MLQ147"/>
      <c r="MLR147"/>
      <c r="MLS147"/>
      <c r="MLT147"/>
      <c r="MLU147"/>
      <c r="MLV147"/>
      <c r="MLW147"/>
      <c r="MLX147"/>
      <c r="MLY147"/>
      <c r="MLZ147"/>
      <c r="MMA147"/>
      <c r="MMB147"/>
      <c r="MMC147"/>
      <c r="MMD147"/>
      <c r="MME147"/>
      <c r="MMF147"/>
      <c r="MMG147"/>
      <c r="MMH147"/>
      <c r="MMI147"/>
      <c r="MMJ147"/>
      <c r="MMK147"/>
      <c r="MML147"/>
      <c r="MMM147"/>
      <c r="MMN147"/>
      <c r="MMO147"/>
      <c r="MMP147"/>
      <c r="MMQ147"/>
      <c r="MMR147"/>
      <c r="MMS147"/>
      <c r="MMT147"/>
      <c r="MMU147"/>
      <c r="MMV147"/>
      <c r="MMW147"/>
      <c r="MMX147"/>
      <c r="MMY147"/>
      <c r="MMZ147"/>
      <c r="MNA147"/>
      <c r="MNB147"/>
      <c r="MNC147"/>
      <c r="MND147"/>
      <c r="MNE147"/>
      <c r="MNF147"/>
      <c r="MNG147"/>
      <c r="MNH147"/>
      <c r="MNI147"/>
      <c r="MNJ147"/>
      <c r="MNK147"/>
      <c r="MNL147"/>
      <c r="MNM147"/>
      <c r="MNN147"/>
      <c r="MNO147"/>
      <c r="MNP147"/>
      <c r="MNQ147"/>
      <c r="MNR147"/>
      <c r="MNS147"/>
      <c r="MNT147"/>
      <c r="MNU147"/>
      <c r="MNV147"/>
      <c r="MNW147"/>
      <c r="MNX147"/>
      <c r="MNY147"/>
      <c r="MNZ147"/>
      <c r="MOA147"/>
      <c r="MOB147"/>
      <c r="MOC147"/>
      <c r="MOD147"/>
      <c r="MOE147"/>
      <c r="MOF147"/>
      <c r="MOG147"/>
      <c r="MOH147"/>
      <c r="MOI147"/>
      <c r="MOJ147"/>
      <c r="MOK147"/>
      <c r="MOL147"/>
      <c r="MOM147"/>
      <c r="MON147"/>
      <c r="MOO147"/>
      <c r="MOP147"/>
      <c r="MOQ147"/>
      <c r="MOR147"/>
      <c r="MOS147"/>
      <c r="MOT147"/>
      <c r="MOU147"/>
      <c r="MOV147"/>
      <c r="MOW147"/>
      <c r="MOX147"/>
      <c r="MOY147"/>
      <c r="MOZ147"/>
      <c r="MPA147"/>
      <c r="MPB147"/>
      <c r="MPC147"/>
      <c r="MPD147"/>
      <c r="MPE147"/>
      <c r="MPF147"/>
      <c r="MPG147"/>
      <c r="MPH147"/>
      <c r="MPI147"/>
      <c r="MPJ147"/>
      <c r="MPK147"/>
      <c r="MPL147"/>
      <c r="MPM147"/>
      <c r="MPN147"/>
      <c r="MPO147"/>
      <c r="MPP147"/>
      <c r="MPQ147"/>
      <c r="MPR147"/>
      <c r="MPS147"/>
      <c r="MPT147"/>
      <c r="MPU147"/>
      <c r="MPV147"/>
      <c r="MPW147"/>
      <c r="MPX147"/>
      <c r="MPY147"/>
      <c r="MPZ147"/>
      <c r="MQA147"/>
      <c r="MQB147"/>
      <c r="MQC147"/>
      <c r="MQD147"/>
      <c r="MQE147"/>
      <c r="MQF147"/>
      <c r="MQG147"/>
      <c r="MQH147"/>
      <c r="MQI147"/>
      <c r="MQJ147"/>
      <c r="MQK147"/>
      <c r="MQL147"/>
      <c r="MQM147"/>
      <c r="MQN147"/>
      <c r="MQO147"/>
      <c r="MQP147"/>
      <c r="MQQ147"/>
      <c r="MQR147"/>
      <c r="MQS147"/>
      <c r="MQT147"/>
      <c r="MQU147"/>
      <c r="MQV147"/>
      <c r="MQW147"/>
      <c r="MQX147"/>
      <c r="MQY147"/>
      <c r="MQZ147"/>
      <c r="MRA147"/>
      <c r="MRB147"/>
      <c r="MRC147"/>
      <c r="MRD147"/>
      <c r="MRE147"/>
      <c r="MRF147"/>
      <c r="MRG147"/>
      <c r="MRH147"/>
      <c r="MRI147"/>
      <c r="MRJ147"/>
      <c r="MRK147"/>
      <c r="MRL147"/>
      <c r="MRM147"/>
      <c r="MRN147"/>
      <c r="MRO147"/>
      <c r="MRP147"/>
      <c r="MRQ147"/>
      <c r="MRR147"/>
      <c r="MRS147"/>
      <c r="MRT147"/>
      <c r="MRU147"/>
      <c r="MRV147"/>
      <c r="MRW147"/>
      <c r="MRX147"/>
      <c r="MRY147"/>
      <c r="MRZ147"/>
      <c r="MSA147"/>
      <c r="MSB147"/>
      <c r="MSC147"/>
      <c r="MSD147"/>
      <c r="MSE147"/>
      <c r="MSF147"/>
      <c r="MSG147"/>
      <c r="MSH147"/>
      <c r="MSI147"/>
      <c r="MSJ147"/>
      <c r="MSK147"/>
      <c r="MSL147"/>
      <c r="MSM147"/>
      <c r="MSN147"/>
      <c r="MSO147"/>
      <c r="MSP147"/>
      <c r="MSQ147"/>
      <c r="MSR147"/>
      <c r="MSS147"/>
      <c r="MST147"/>
      <c r="MSU147"/>
      <c r="MSV147"/>
      <c r="MSW147"/>
      <c r="MSX147"/>
      <c r="MSY147"/>
      <c r="MSZ147"/>
      <c r="MTA147"/>
      <c r="MTB147"/>
      <c r="MTC147"/>
      <c r="MTD147"/>
      <c r="MTE147"/>
      <c r="MTF147"/>
      <c r="MTG147"/>
      <c r="MTH147"/>
      <c r="MTI147"/>
      <c r="MTJ147"/>
      <c r="MTK147"/>
      <c r="MTL147"/>
      <c r="MTM147"/>
      <c r="MTN147"/>
      <c r="MTO147"/>
      <c r="MTP147"/>
      <c r="MTQ147"/>
      <c r="MTR147"/>
      <c r="MTS147"/>
      <c r="MTT147"/>
      <c r="MTU147"/>
      <c r="MTV147"/>
      <c r="MTW147"/>
      <c r="MTX147"/>
      <c r="MTY147"/>
      <c r="MTZ147"/>
      <c r="MUA147"/>
      <c r="MUB147"/>
      <c r="MUC147"/>
      <c r="MUD147"/>
      <c r="MUE147"/>
      <c r="MUF147"/>
      <c r="MUG147"/>
      <c r="MUH147"/>
      <c r="MUI147"/>
      <c r="MUJ147"/>
      <c r="MUK147"/>
      <c r="MUL147"/>
      <c r="MUM147"/>
      <c r="MUN147"/>
      <c r="MUO147"/>
      <c r="MUP147"/>
      <c r="MUQ147"/>
      <c r="MUR147"/>
      <c r="MUS147"/>
      <c r="MUT147"/>
      <c r="MUU147"/>
      <c r="MUV147"/>
      <c r="MUW147"/>
      <c r="MUX147"/>
      <c r="MUY147"/>
      <c r="MUZ147"/>
      <c r="MVA147"/>
      <c r="MVB147"/>
      <c r="MVC147"/>
      <c r="MVD147"/>
      <c r="MVE147"/>
      <c r="MVF147"/>
      <c r="MVG147"/>
      <c r="MVH147"/>
      <c r="MVI147"/>
      <c r="MVJ147"/>
      <c r="MVK147"/>
      <c r="MVL147"/>
      <c r="MVM147"/>
      <c r="MVN147"/>
      <c r="MVO147"/>
      <c r="MVP147"/>
      <c r="MVQ147"/>
      <c r="MVR147"/>
      <c r="MVS147"/>
      <c r="MVT147"/>
      <c r="MVU147"/>
      <c r="MVV147"/>
      <c r="MVW147"/>
      <c r="MVX147"/>
      <c r="MVY147"/>
      <c r="MVZ147"/>
      <c r="MWA147"/>
      <c r="MWB147"/>
      <c r="MWC147"/>
      <c r="MWD147"/>
      <c r="MWE147"/>
      <c r="MWF147"/>
      <c r="MWG147"/>
      <c r="MWH147"/>
      <c r="MWI147"/>
      <c r="MWJ147"/>
      <c r="MWK147"/>
      <c r="MWL147"/>
      <c r="MWM147"/>
      <c r="MWN147"/>
      <c r="MWO147"/>
      <c r="MWP147"/>
      <c r="MWQ147"/>
      <c r="MWR147"/>
      <c r="MWS147"/>
      <c r="MWT147"/>
      <c r="MWU147"/>
      <c r="MWV147"/>
      <c r="MWW147"/>
      <c r="MWX147"/>
      <c r="MWY147"/>
      <c r="MWZ147"/>
      <c r="MXA147"/>
      <c r="MXB147"/>
      <c r="MXC147"/>
      <c r="MXD147"/>
      <c r="MXE147"/>
      <c r="MXF147"/>
      <c r="MXG147"/>
      <c r="MXH147"/>
      <c r="MXI147"/>
      <c r="MXJ147"/>
      <c r="MXK147"/>
      <c r="MXL147"/>
      <c r="MXM147"/>
      <c r="MXN147"/>
      <c r="MXO147"/>
      <c r="MXP147"/>
      <c r="MXQ147"/>
      <c r="MXR147"/>
      <c r="MXS147"/>
      <c r="MXT147"/>
      <c r="MXU147"/>
      <c r="MXV147"/>
      <c r="MXW147"/>
      <c r="MXX147"/>
      <c r="MXY147"/>
      <c r="MXZ147"/>
      <c r="MYA147"/>
      <c r="MYB147"/>
      <c r="MYC147"/>
      <c r="MYD147"/>
      <c r="MYE147"/>
      <c r="MYF147"/>
      <c r="MYG147"/>
      <c r="MYH147"/>
      <c r="MYI147"/>
      <c r="MYJ147"/>
      <c r="MYK147"/>
      <c r="MYL147"/>
      <c r="MYM147"/>
      <c r="MYN147"/>
      <c r="MYO147"/>
      <c r="MYP147"/>
      <c r="MYQ147"/>
      <c r="MYR147"/>
      <c r="MYS147"/>
      <c r="MYT147"/>
      <c r="MYU147"/>
      <c r="MYV147"/>
      <c r="MYW147"/>
      <c r="MYX147"/>
      <c r="MYY147"/>
      <c r="MYZ147"/>
      <c r="MZA147"/>
      <c r="MZB147"/>
      <c r="MZC147"/>
      <c r="MZD147"/>
      <c r="MZE147"/>
      <c r="MZF147"/>
      <c r="MZG147"/>
      <c r="MZH147"/>
      <c r="MZI147"/>
      <c r="MZJ147"/>
      <c r="MZK147"/>
      <c r="MZL147"/>
      <c r="MZM147"/>
      <c r="MZN147"/>
      <c r="MZO147"/>
      <c r="MZP147"/>
      <c r="MZQ147"/>
      <c r="MZR147"/>
      <c r="MZS147"/>
      <c r="MZT147"/>
      <c r="MZU147"/>
      <c r="MZV147"/>
      <c r="MZW147"/>
      <c r="MZX147"/>
      <c r="MZY147"/>
      <c r="MZZ147"/>
      <c r="NAA147"/>
      <c r="NAB147"/>
      <c r="NAC147"/>
      <c r="NAD147"/>
      <c r="NAE147"/>
      <c r="NAF147"/>
      <c r="NAG147"/>
      <c r="NAH147"/>
      <c r="NAI147"/>
      <c r="NAJ147"/>
      <c r="NAK147"/>
      <c r="NAL147"/>
      <c r="NAM147"/>
      <c r="NAN147"/>
      <c r="NAO147"/>
      <c r="NAP147"/>
      <c r="NAQ147"/>
      <c r="NAR147"/>
      <c r="NAS147"/>
      <c r="NAT147"/>
      <c r="NAU147"/>
      <c r="NAV147"/>
      <c r="NAW147"/>
      <c r="NAX147"/>
      <c r="NAY147"/>
      <c r="NAZ147"/>
      <c r="NBA147"/>
      <c r="NBB147"/>
      <c r="NBC147"/>
      <c r="NBD147"/>
      <c r="NBE147"/>
      <c r="NBF147"/>
      <c r="NBG147"/>
      <c r="NBH147"/>
      <c r="NBI147"/>
      <c r="NBJ147"/>
      <c r="NBK147"/>
      <c r="NBL147"/>
      <c r="NBM147"/>
      <c r="NBN147"/>
      <c r="NBO147"/>
      <c r="NBP147"/>
      <c r="NBQ147"/>
      <c r="NBR147"/>
      <c r="NBS147"/>
      <c r="NBT147"/>
      <c r="NBU147"/>
      <c r="NBV147"/>
      <c r="NBW147"/>
      <c r="NBX147"/>
      <c r="NBY147"/>
      <c r="NBZ147"/>
      <c r="NCA147"/>
      <c r="NCB147"/>
      <c r="NCC147"/>
      <c r="NCD147"/>
      <c r="NCE147"/>
      <c r="NCF147"/>
      <c r="NCG147"/>
      <c r="NCH147"/>
      <c r="NCI147"/>
      <c r="NCJ147"/>
      <c r="NCK147"/>
      <c r="NCL147"/>
      <c r="NCM147"/>
      <c r="NCN147"/>
      <c r="NCO147"/>
      <c r="NCP147"/>
      <c r="NCQ147"/>
      <c r="NCR147"/>
      <c r="NCS147"/>
      <c r="NCT147"/>
      <c r="NCU147"/>
      <c r="NCV147"/>
      <c r="NCW147"/>
      <c r="NCX147"/>
      <c r="NCY147"/>
      <c r="NCZ147"/>
      <c r="NDA147"/>
      <c r="NDB147"/>
      <c r="NDC147"/>
      <c r="NDD147"/>
      <c r="NDE147"/>
      <c r="NDF147"/>
      <c r="NDG147"/>
      <c r="NDH147"/>
      <c r="NDI147"/>
      <c r="NDJ147"/>
      <c r="NDK147"/>
      <c r="NDL147"/>
      <c r="NDM147"/>
      <c r="NDN147"/>
      <c r="NDO147"/>
      <c r="NDP147"/>
      <c r="NDQ147"/>
      <c r="NDR147"/>
      <c r="NDS147"/>
      <c r="NDT147"/>
      <c r="NDU147"/>
      <c r="NDV147"/>
      <c r="NDW147"/>
      <c r="NDX147"/>
      <c r="NDY147"/>
      <c r="NDZ147"/>
      <c r="NEA147"/>
      <c r="NEB147"/>
      <c r="NEC147"/>
      <c r="NED147"/>
      <c r="NEE147"/>
      <c r="NEF147"/>
      <c r="NEG147"/>
      <c r="NEH147"/>
      <c r="NEI147"/>
      <c r="NEJ147"/>
      <c r="NEK147"/>
      <c r="NEL147"/>
      <c r="NEM147"/>
      <c r="NEN147"/>
      <c r="NEO147"/>
      <c r="NEP147"/>
      <c r="NEQ147"/>
      <c r="NER147"/>
      <c r="NES147"/>
      <c r="NET147"/>
      <c r="NEU147"/>
      <c r="NEV147"/>
      <c r="NEW147"/>
      <c r="NEX147"/>
      <c r="NEY147"/>
      <c r="NEZ147"/>
      <c r="NFA147"/>
      <c r="NFB147"/>
      <c r="NFC147"/>
      <c r="NFD147"/>
      <c r="NFE147"/>
      <c r="NFF147"/>
      <c r="NFG147"/>
      <c r="NFH147"/>
      <c r="NFI147"/>
      <c r="NFJ147"/>
      <c r="NFK147"/>
      <c r="NFL147"/>
      <c r="NFM147"/>
      <c r="NFN147"/>
      <c r="NFO147"/>
      <c r="NFP147"/>
      <c r="NFQ147"/>
      <c r="NFR147"/>
      <c r="NFS147"/>
      <c r="NFT147"/>
      <c r="NFU147"/>
      <c r="NFV147"/>
      <c r="NFW147"/>
      <c r="NFX147"/>
      <c r="NFY147"/>
      <c r="NFZ147"/>
      <c r="NGA147"/>
      <c r="NGB147"/>
      <c r="NGC147"/>
      <c r="NGD147"/>
      <c r="NGE147"/>
      <c r="NGF147"/>
      <c r="NGG147"/>
      <c r="NGH147"/>
      <c r="NGI147"/>
      <c r="NGJ147"/>
      <c r="NGK147"/>
      <c r="NGL147"/>
      <c r="NGM147"/>
      <c r="NGN147"/>
      <c r="NGO147"/>
      <c r="NGP147"/>
      <c r="NGQ147"/>
      <c r="NGR147"/>
      <c r="NGS147"/>
      <c r="NGT147"/>
      <c r="NGU147"/>
      <c r="NGV147"/>
      <c r="NGW147"/>
      <c r="NGX147"/>
      <c r="NGY147"/>
      <c r="NGZ147"/>
      <c r="NHA147"/>
      <c r="NHB147"/>
      <c r="NHC147"/>
      <c r="NHD147"/>
      <c r="NHE147"/>
      <c r="NHF147"/>
      <c r="NHG147"/>
      <c r="NHH147"/>
      <c r="NHI147"/>
      <c r="NHJ147"/>
      <c r="NHK147"/>
      <c r="NHL147"/>
      <c r="NHM147"/>
      <c r="NHN147"/>
      <c r="NHO147"/>
      <c r="NHP147"/>
      <c r="NHQ147"/>
      <c r="NHR147"/>
      <c r="NHS147"/>
      <c r="NHT147"/>
      <c r="NHU147"/>
      <c r="NHV147"/>
      <c r="NHW147"/>
      <c r="NHX147"/>
      <c r="NHY147"/>
      <c r="NHZ147"/>
      <c r="NIA147"/>
      <c r="NIB147"/>
      <c r="NIC147"/>
      <c r="NID147"/>
      <c r="NIE147"/>
      <c r="NIF147"/>
      <c r="NIG147"/>
      <c r="NIH147"/>
      <c r="NII147"/>
      <c r="NIJ147"/>
      <c r="NIK147"/>
      <c r="NIL147"/>
      <c r="NIM147"/>
      <c r="NIN147"/>
      <c r="NIO147"/>
      <c r="NIP147"/>
      <c r="NIQ147"/>
      <c r="NIR147"/>
      <c r="NIS147"/>
      <c r="NIT147"/>
      <c r="NIU147"/>
      <c r="NIV147"/>
      <c r="NIW147"/>
      <c r="NIX147"/>
      <c r="NIY147"/>
      <c r="NIZ147"/>
      <c r="NJA147"/>
      <c r="NJB147"/>
      <c r="NJC147"/>
      <c r="NJD147"/>
      <c r="NJE147"/>
      <c r="NJF147"/>
      <c r="NJG147"/>
      <c r="NJH147"/>
      <c r="NJI147"/>
      <c r="NJJ147"/>
      <c r="NJK147"/>
      <c r="NJL147"/>
      <c r="NJM147"/>
      <c r="NJN147"/>
      <c r="NJO147"/>
      <c r="NJP147"/>
      <c r="NJQ147"/>
      <c r="NJR147"/>
      <c r="NJS147"/>
      <c r="NJT147"/>
      <c r="NJU147"/>
      <c r="NJV147"/>
      <c r="NJW147"/>
      <c r="NJX147"/>
      <c r="NJY147"/>
      <c r="NJZ147"/>
      <c r="NKA147"/>
      <c r="NKB147"/>
      <c r="NKC147"/>
      <c r="NKD147"/>
      <c r="NKE147"/>
      <c r="NKF147"/>
      <c r="NKG147"/>
      <c r="NKH147"/>
      <c r="NKI147"/>
      <c r="NKJ147"/>
      <c r="NKK147"/>
      <c r="NKL147"/>
      <c r="NKM147"/>
      <c r="NKN147"/>
      <c r="NKO147"/>
      <c r="NKP147"/>
      <c r="NKQ147"/>
      <c r="NKR147"/>
      <c r="NKS147"/>
      <c r="NKT147"/>
      <c r="NKU147"/>
      <c r="NKV147"/>
      <c r="NKW147"/>
      <c r="NKX147"/>
      <c r="NKY147"/>
      <c r="NKZ147"/>
      <c r="NLA147"/>
      <c r="NLB147"/>
      <c r="NLC147"/>
      <c r="NLD147"/>
      <c r="NLE147"/>
      <c r="NLF147"/>
      <c r="NLG147"/>
      <c r="NLH147"/>
      <c r="NLI147"/>
      <c r="NLJ147"/>
      <c r="NLK147"/>
      <c r="NLL147"/>
      <c r="NLM147"/>
      <c r="NLN147"/>
      <c r="NLO147"/>
      <c r="NLP147"/>
      <c r="NLQ147"/>
      <c r="NLR147"/>
      <c r="NLS147"/>
      <c r="NLT147"/>
      <c r="NLU147"/>
      <c r="NLV147"/>
      <c r="NLW147"/>
      <c r="NLX147"/>
      <c r="NLY147"/>
      <c r="NLZ147"/>
      <c r="NMA147"/>
      <c r="NMB147"/>
      <c r="NMC147"/>
      <c r="NMD147"/>
      <c r="NME147"/>
      <c r="NMF147"/>
      <c r="NMG147"/>
      <c r="NMH147"/>
      <c r="NMI147"/>
      <c r="NMJ147"/>
      <c r="NMK147"/>
      <c r="NML147"/>
      <c r="NMM147"/>
      <c r="NMN147"/>
      <c r="NMO147"/>
      <c r="NMP147"/>
      <c r="NMQ147"/>
      <c r="NMR147"/>
      <c r="NMS147"/>
      <c r="NMT147"/>
      <c r="NMU147"/>
      <c r="NMV147"/>
      <c r="NMW147"/>
      <c r="NMX147"/>
      <c r="NMY147"/>
      <c r="NMZ147"/>
      <c r="NNA147"/>
      <c r="NNB147"/>
      <c r="NNC147"/>
      <c r="NND147"/>
      <c r="NNE147"/>
      <c r="NNF147"/>
      <c r="NNG147"/>
      <c r="NNH147"/>
      <c r="NNI147"/>
      <c r="NNJ147"/>
      <c r="NNK147"/>
      <c r="NNL147"/>
      <c r="NNM147"/>
      <c r="NNN147"/>
      <c r="NNO147"/>
      <c r="NNP147"/>
      <c r="NNQ147"/>
      <c r="NNR147"/>
      <c r="NNS147"/>
      <c r="NNT147"/>
      <c r="NNU147"/>
      <c r="NNV147"/>
      <c r="NNW147"/>
      <c r="NNX147"/>
      <c r="NNY147"/>
      <c r="NNZ147"/>
      <c r="NOA147"/>
      <c r="NOB147"/>
      <c r="NOC147"/>
      <c r="NOD147"/>
      <c r="NOE147"/>
      <c r="NOF147"/>
      <c r="NOG147"/>
      <c r="NOH147"/>
      <c r="NOI147"/>
      <c r="NOJ147"/>
      <c r="NOK147"/>
      <c r="NOL147"/>
      <c r="NOM147"/>
      <c r="NON147"/>
      <c r="NOO147"/>
      <c r="NOP147"/>
      <c r="NOQ147"/>
      <c r="NOR147"/>
      <c r="NOS147"/>
      <c r="NOT147"/>
      <c r="NOU147"/>
      <c r="NOV147"/>
      <c r="NOW147"/>
      <c r="NOX147"/>
      <c r="NOY147"/>
      <c r="NOZ147"/>
      <c r="NPA147"/>
      <c r="NPB147"/>
      <c r="NPC147"/>
      <c r="NPD147"/>
      <c r="NPE147"/>
      <c r="NPF147"/>
      <c r="NPG147"/>
      <c r="NPH147"/>
      <c r="NPI147"/>
      <c r="NPJ147"/>
      <c r="NPK147"/>
      <c r="NPL147"/>
      <c r="NPM147"/>
      <c r="NPN147"/>
      <c r="NPO147"/>
      <c r="NPP147"/>
      <c r="NPQ147"/>
      <c r="NPR147"/>
      <c r="NPS147"/>
      <c r="NPT147"/>
      <c r="NPU147"/>
      <c r="NPV147"/>
      <c r="NPW147"/>
      <c r="NPX147"/>
      <c r="NPY147"/>
      <c r="NPZ147"/>
      <c r="NQA147"/>
      <c r="NQB147"/>
      <c r="NQC147"/>
      <c r="NQD147"/>
      <c r="NQE147"/>
      <c r="NQF147"/>
      <c r="NQG147"/>
      <c r="NQH147"/>
      <c r="NQI147"/>
      <c r="NQJ147"/>
      <c r="NQK147"/>
      <c r="NQL147"/>
      <c r="NQM147"/>
      <c r="NQN147"/>
      <c r="NQO147"/>
      <c r="NQP147"/>
      <c r="NQQ147"/>
      <c r="NQR147"/>
      <c r="NQS147"/>
      <c r="NQT147"/>
      <c r="NQU147"/>
      <c r="NQV147"/>
      <c r="NQW147"/>
      <c r="NQX147"/>
      <c r="NQY147"/>
      <c r="NQZ147"/>
      <c r="NRA147"/>
      <c r="NRB147"/>
      <c r="NRC147"/>
      <c r="NRD147"/>
      <c r="NRE147"/>
      <c r="NRF147"/>
      <c r="NRG147"/>
      <c r="NRH147"/>
      <c r="NRI147"/>
      <c r="NRJ147"/>
      <c r="NRK147"/>
      <c r="NRL147"/>
      <c r="NRM147"/>
      <c r="NRN147"/>
      <c r="NRO147"/>
      <c r="NRP147"/>
      <c r="NRQ147"/>
      <c r="NRR147"/>
      <c r="NRS147"/>
      <c r="NRT147"/>
      <c r="NRU147"/>
      <c r="NRV147"/>
      <c r="NRW147"/>
      <c r="NRX147"/>
      <c r="NRY147"/>
      <c r="NRZ147"/>
      <c r="NSA147"/>
      <c r="NSB147"/>
      <c r="NSC147"/>
      <c r="NSD147"/>
      <c r="NSE147"/>
      <c r="NSF147"/>
      <c r="NSG147"/>
      <c r="NSH147"/>
      <c r="NSI147"/>
      <c r="NSJ147"/>
      <c r="NSK147"/>
      <c r="NSL147"/>
      <c r="NSM147"/>
      <c r="NSN147"/>
      <c r="NSO147"/>
      <c r="NSP147"/>
      <c r="NSQ147"/>
      <c r="NSR147"/>
      <c r="NSS147"/>
      <c r="NST147"/>
      <c r="NSU147"/>
      <c r="NSV147"/>
      <c r="NSW147"/>
      <c r="NSX147"/>
      <c r="NSY147"/>
      <c r="NSZ147"/>
      <c r="NTA147"/>
      <c r="NTB147"/>
      <c r="NTC147"/>
      <c r="NTD147"/>
      <c r="NTE147"/>
      <c r="NTF147"/>
      <c r="NTG147"/>
      <c r="NTH147"/>
      <c r="NTI147"/>
      <c r="NTJ147"/>
      <c r="NTK147"/>
      <c r="NTL147"/>
      <c r="NTM147"/>
      <c r="NTN147"/>
      <c r="NTO147"/>
      <c r="NTP147"/>
      <c r="NTQ147"/>
      <c r="NTR147"/>
      <c r="NTS147"/>
      <c r="NTT147"/>
      <c r="NTU147"/>
      <c r="NTV147"/>
      <c r="NTW147"/>
      <c r="NTX147"/>
      <c r="NTY147"/>
      <c r="NTZ147"/>
      <c r="NUA147"/>
      <c r="NUB147"/>
      <c r="NUC147"/>
      <c r="NUD147"/>
      <c r="NUE147"/>
      <c r="NUF147"/>
      <c r="NUG147"/>
      <c r="NUH147"/>
      <c r="NUI147"/>
      <c r="NUJ147"/>
      <c r="NUK147"/>
      <c r="NUL147"/>
      <c r="NUM147"/>
      <c r="NUN147"/>
      <c r="NUO147"/>
      <c r="NUP147"/>
      <c r="NUQ147"/>
      <c r="NUR147"/>
      <c r="NUS147"/>
      <c r="NUT147"/>
      <c r="NUU147"/>
      <c r="NUV147"/>
      <c r="NUW147"/>
      <c r="NUX147"/>
      <c r="NUY147"/>
      <c r="NUZ147"/>
      <c r="NVA147"/>
      <c r="NVB147"/>
      <c r="NVC147"/>
      <c r="NVD147"/>
      <c r="NVE147"/>
      <c r="NVF147"/>
      <c r="NVG147"/>
      <c r="NVH147"/>
      <c r="NVI147"/>
      <c r="NVJ147"/>
      <c r="NVK147"/>
      <c r="NVL147"/>
      <c r="NVM147"/>
      <c r="NVN147"/>
      <c r="NVO147"/>
      <c r="NVP147"/>
      <c r="NVQ147"/>
      <c r="NVR147"/>
      <c r="NVS147"/>
      <c r="NVT147"/>
      <c r="NVU147"/>
      <c r="NVV147"/>
      <c r="NVW147"/>
      <c r="NVX147"/>
      <c r="NVY147"/>
      <c r="NVZ147"/>
      <c r="NWA147"/>
      <c r="NWB147"/>
      <c r="NWC147"/>
      <c r="NWD147"/>
      <c r="NWE147"/>
      <c r="NWF147"/>
      <c r="NWG147"/>
      <c r="NWH147"/>
      <c r="NWI147"/>
      <c r="NWJ147"/>
      <c r="NWK147"/>
      <c r="NWL147"/>
      <c r="NWM147"/>
      <c r="NWN147"/>
      <c r="NWO147"/>
      <c r="NWP147"/>
      <c r="NWQ147"/>
      <c r="NWR147"/>
      <c r="NWS147"/>
      <c r="NWT147"/>
      <c r="NWU147"/>
      <c r="NWV147"/>
      <c r="NWW147"/>
      <c r="NWX147"/>
      <c r="NWY147"/>
      <c r="NWZ147"/>
      <c r="NXA147"/>
      <c r="NXB147"/>
      <c r="NXC147"/>
      <c r="NXD147"/>
      <c r="NXE147"/>
      <c r="NXF147"/>
      <c r="NXG147"/>
      <c r="NXH147"/>
      <c r="NXI147"/>
      <c r="NXJ147"/>
      <c r="NXK147"/>
      <c r="NXL147"/>
      <c r="NXM147"/>
      <c r="NXN147"/>
      <c r="NXO147"/>
      <c r="NXP147"/>
      <c r="NXQ147"/>
      <c r="NXR147"/>
      <c r="NXS147"/>
      <c r="NXT147"/>
      <c r="NXU147"/>
      <c r="NXV147"/>
      <c r="NXW147"/>
      <c r="NXX147"/>
      <c r="NXY147"/>
      <c r="NXZ147"/>
      <c r="NYA147"/>
      <c r="NYB147"/>
      <c r="NYC147"/>
      <c r="NYD147"/>
      <c r="NYE147"/>
      <c r="NYF147"/>
      <c r="NYG147"/>
      <c r="NYH147"/>
      <c r="NYI147"/>
      <c r="NYJ147"/>
      <c r="NYK147"/>
      <c r="NYL147"/>
      <c r="NYM147"/>
      <c r="NYN147"/>
      <c r="NYO147"/>
      <c r="NYP147"/>
      <c r="NYQ147"/>
      <c r="NYR147"/>
      <c r="NYS147"/>
      <c r="NYT147"/>
      <c r="NYU147"/>
      <c r="NYV147"/>
      <c r="NYW147"/>
      <c r="NYX147"/>
      <c r="NYY147"/>
      <c r="NYZ147"/>
      <c r="NZA147"/>
      <c r="NZB147"/>
      <c r="NZC147"/>
      <c r="NZD147"/>
      <c r="NZE147"/>
      <c r="NZF147"/>
      <c r="NZG147"/>
      <c r="NZH147"/>
      <c r="NZI147"/>
      <c r="NZJ147"/>
      <c r="NZK147"/>
      <c r="NZL147"/>
      <c r="NZM147"/>
      <c r="NZN147"/>
      <c r="NZO147"/>
      <c r="NZP147"/>
      <c r="NZQ147"/>
      <c r="NZR147"/>
      <c r="NZS147"/>
      <c r="NZT147"/>
      <c r="NZU147"/>
      <c r="NZV147"/>
      <c r="NZW147"/>
      <c r="NZX147"/>
      <c r="NZY147"/>
      <c r="NZZ147"/>
      <c r="OAA147"/>
      <c r="OAB147"/>
      <c r="OAC147"/>
      <c r="OAD147"/>
      <c r="OAE147"/>
      <c r="OAF147"/>
      <c r="OAG147"/>
      <c r="OAH147"/>
      <c r="OAI147"/>
      <c r="OAJ147"/>
      <c r="OAK147"/>
      <c r="OAL147"/>
      <c r="OAM147"/>
      <c r="OAN147"/>
      <c r="OAO147"/>
      <c r="OAP147"/>
      <c r="OAQ147"/>
      <c r="OAR147"/>
      <c r="OAS147"/>
      <c r="OAT147"/>
      <c r="OAU147"/>
      <c r="OAV147"/>
      <c r="OAW147"/>
      <c r="OAX147"/>
      <c r="OAY147"/>
      <c r="OAZ147"/>
      <c r="OBA147"/>
      <c r="OBB147"/>
      <c r="OBC147"/>
      <c r="OBD147"/>
      <c r="OBE147"/>
      <c r="OBF147"/>
      <c r="OBG147"/>
      <c r="OBH147"/>
      <c r="OBI147"/>
      <c r="OBJ147"/>
      <c r="OBK147"/>
      <c r="OBL147"/>
      <c r="OBM147"/>
      <c r="OBN147"/>
      <c r="OBO147"/>
      <c r="OBP147"/>
      <c r="OBQ147"/>
      <c r="OBR147"/>
      <c r="OBS147"/>
      <c r="OBT147"/>
      <c r="OBU147"/>
      <c r="OBV147"/>
      <c r="OBW147"/>
      <c r="OBX147"/>
      <c r="OBY147"/>
      <c r="OBZ147"/>
      <c r="OCA147"/>
      <c r="OCB147"/>
      <c r="OCC147"/>
      <c r="OCD147"/>
      <c r="OCE147"/>
      <c r="OCF147"/>
      <c r="OCG147"/>
      <c r="OCH147"/>
      <c r="OCI147"/>
      <c r="OCJ147"/>
      <c r="OCK147"/>
      <c r="OCL147"/>
      <c r="OCM147"/>
      <c r="OCN147"/>
      <c r="OCO147"/>
      <c r="OCP147"/>
      <c r="OCQ147"/>
      <c r="OCR147"/>
      <c r="OCS147"/>
      <c r="OCT147"/>
      <c r="OCU147"/>
      <c r="OCV147"/>
      <c r="OCW147"/>
      <c r="OCX147"/>
      <c r="OCY147"/>
      <c r="OCZ147"/>
      <c r="ODA147"/>
      <c r="ODB147"/>
      <c r="ODC147"/>
      <c r="ODD147"/>
      <c r="ODE147"/>
      <c r="ODF147"/>
      <c r="ODG147"/>
      <c r="ODH147"/>
      <c r="ODI147"/>
      <c r="ODJ147"/>
      <c r="ODK147"/>
      <c r="ODL147"/>
      <c r="ODM147"/>
      <c r="ODN147"/>
      <c r="ODO147"/>
      <c r="ODP147"/>
      <c r="ODQ147"/>
      <c r="ODR147"/>
      <c r="ODS147"/>
      <c r="ODT147"/>
      <c r="ODU147"/>
      <c r="ODV147"/>
      <c r="ODW147"/>
      <c r="ODX147"/>
      <c r="ODY147"/>
      <c r="ODZ147"/>
      <c r="OEA147"/>
      <c r="OEB147"/>
      <c r="OEC147"/>
      <c r="OED147"/>
      <c r="OEE147"/>
      <c r="OEF147"/>
      <c r="OEG147"/>
      <c r="OEH147"/>
      <c r="OEI147"/>
      <c r="OEJ147"/>
      <c r="OEK147"/>
      <c r="OEL147"/>
      <c r="OEM147"/>
      <c r="OEN147"/>
      <c r="OEO147"/>
      <c r="OEP147"/>
      <c r="OEQ147"/>
      <c r="OER147"/>
      <c r="OES147"/>
      <c r="OET147"/>
      <c r="OEU147"/>
      <c r="OEV147"/>
      <c r="OEW147"/>
      <c r="OEX147"/>
      <c r="OEY147"/>
      <c r="OEZ147"/>
      <c r="OFA147"/>
      <c r="OFB147"/>
      <c r="OFC147"/>
      <c r="OFD147"/>
      <c r="OFE147"/>
      <c r="OFF147"/>
      <c r="OFG147"/>
      <c r="OFH147"/>
      <c r="OFI147"/>
      <c r="OFJ147"/>
      <c r="OFK147"/>
      <c r="OFL147"/>
      <c r="OFM147"/>
      <c r="OFN147"/>
      <c r="OFO147"/>
      <c r="OFP147"/>
      <c r="OFQ147"/>
      <c r="OFR147"/>
      <c r="OFS147"/>
      <c r="OFT147"/>
      <c r="OFU147"/>
      <c r="OFV147"/>
      <c r="OFW147"/>
      <c r="OFX147"/>
      <c r="OFY147"/>
      <c r="OFZ147"/>
      <c r="OGA147"/>
      <c r="OGB147"/>
      <c r="OGC147"/>
      <c r="OGD147"/>
      <c r="OGE147"/>
      <c r="OGF147"/>
      <c r="OGG147"/>
      <c r="OGH147"/>
      <c r="OGI147"/>
      <c r="OGJ147"/>
      <c r="OGK147"/>
      <c r="OGL147"/>
      <c r="OGM147"/>
      <c r="OGN147"/>
      <c r="OGO147"/>
      <c r="OGP147"/>
      <c r="OGQ147"/>
      <c r="OGR147"/>
      <c r="OGS147"/>
      <c r="OGT147"/>
      <c r="OGU147"/>
      <c r="OGV147"/>
      <c r="OGW147"/>
      <c r="OGX147"/>
      <c r="OGY147"/>
      <c r="OGZ147"/>
      <c r="OHA147"/>
      <c r="OHB147"/>
      <c r="OHC147"/>
      <c r="OHD147"/>
      <c r="OHE147"/>
      <c r="OHF147"/>
      <c r="OHG147"/>
      <c r="OHH147"/>
      <c r="OHI147"/>
      <c r="OHJ147"/>
      <c r="OHK147"/>
      <c r="OHL147"/>
      <c r="OHM147"/>
      <c r="OHN147"/>
      <c r="OHO147"/>
      <c r="OHP147"/>
      <c r="OHQ147"/>
      <c r="OHR147"/>
      <c r="OHS147"/>
      <c r="OHT147"/>
      <c r="OHU147"/>
      <c r="OHV147"/>
      <c r="OHW147"/>
      <c r="OHX147"/>
      <c r="OHY147"/>
      <c r="OHZ147"/>
      <c r="OIA147"/>
      <c r="OIB147"/>
      <c r="OIC147"/>
      <c r="OID147"/>
      <c r="OIE147"/>
      <c r="OIF147"/>
      <c r="OIG147"/>
      <c r="OIH147"/>
      <c r="OII147"/>
      <c r="OIJ147"/>
      <c r="OIK147"/>
      <c r="OIL147"/>
      <c r="OIM147"/>
      <c r="OIN147"/>
      <c r="OIO147"/>
      <c r="OIP147"/>
      <c r="OIQ147"/>
      <c r="OIR147"/>
      <c r="OIS147"/>
      <c r="OIT147"/>
      <c r="OIU147"/>
      <c r="OIV147"/>
      <c r="OIW147"/>
      <c r="OIX147"/>
      <c r="OIY147"/>
      <c r="OIZ147"/>
      <c r="OJA147"/>
      <c r="OJB147"/>
      <c r="OJC147"/>
      <c r="OJD147"/>
      <c r="OJE147"/>
      <c r="OJF147"/>
      <c r="OJG147"/>
      <c r="OJH147"/>
      <c r="OJI147"/>
      <c r="OJJ147"/>
      <c r="OJK147"/>
      <c r="OJL147"/>
      <c r="OJM147"/>
      <c r="OJN147"/>
      <c r="OJO147"/>
      <c r="OJP147"/>
      <c r="OJQ147"/>
      <c r="OJR147"/>
      <c r="OJS147"/>
      <c r="OJT147"/>
      <c r="OJU147"/>
      <c r="OJV147"/>
      <c r="OJW147"/>
      <c r="OJX147"/>
      <c r="OJY147"/>
      <c r="OJZ147"/>
      <c r="OKA147"/>
      <c r="OKB147"/>
      <c r="OKC147"/>
      <c r="OKD147"/>
      <c r="OKE147"/>
      <c r="OKF147"/>
      <c r="OKG147"/>
      <c r="OKH147"/>
      <c r="OKI147"/>
      <c r="OKJ147"/>
      <c r="OKK147"/>
      <c r="OKL147"/>
      <c r="OKM147"/>
      <c r="OKN147"/>
      <c r="OKO147"/>
      <c r="OKP147"/>
      <c r="OKQ147"/>
      <c r="OKR147"/>
      <c r="OKS147"/>
      <c r="OKT147"/>
      <c r="OKU147"/>
      <c r="OKV147"/>
      <c r="OKW147"/>
      <c r="OKX147"/>
      <c r="OKY147"/>
      <c r="OKZ147"/>
      <c r="OLA147"/>
      <c r="OLB147"/>
      <c r="OLC147"/>
      <c r="OLD147"/>
      <c r="OLE147"/>
      <c r="OLF147"/>
      <c r="OLG147"/>
      <c r="OLH147"/>
      <c r="OLI147"/>
      <c r="OLJ147"/>
      <c r="OLK147"/>
      <c r="OLL147"/>
      <c r="OLM147"/>
      <c r="OLN147"/>
      <c r="OLO147"/>
      <c r="OLP147"/>
      <c r="OLQ147"/>
      <c r="OLR147"/>
      <c r="OLS147"/>
      <c r="OLT147"/>
      <c r="OLU147"/>
      <c r="OLV147"/>
      <c r="OLW147"/>
      <c r="OLX147"/>
      <c r="OLY147"/>
      <c r="OLZ147"/>
      <c r="OMA147"/>
      <c r="OMB147"/>
      <c r="OMC147"/>
      <c r="OMD147"/>
      <c r="OME147"/>
      <c r="OMF147"/>
      <c r="OMG147"/>
      <c r="OMH147"/>
      <c r="OMI147"/>
      <c r="OMJ147"/>
      <c r="OMK147"/>
      <c r="OML147"/>
      <c r="OMM147"/>
      <c r="OMN147"/>
      <c r="OMO147"/>
      <c r="OMP147"/>
      <c r="OMQ147"/>
      <c r="OMR147"/>
      <c r="OMS147"/>
      <c r="OMT147"/>
      <c r="OMU147"/>
      <c r="OMV147"/>
      <c r="OMW147"/>
      <c r="OMX147"/>
      <c r="OMY147"/>
      <c r="OMZ147"/>
      <c r="ONA147"/>
      <c r="ONB147"/>
      <c r="ONC147"/>
      <c r="OND147"/>
      <c r="ONE147"/>
      <c r="ONF147"/>
      <c r="ONG147"/>
      <c r="ONH147"/>
      <c r="ONI147"/>
      <c r="ONJ147"/>
      <c r="ONK147"/>
      <c r="ONL147"/>
      <c r="ONM147"/>
      <c r="ONN147"/>
      <c r="ONO147"/>
      <c r="ONP147"/>
      <c r="ONQ147"/>
      <c r="ONR147"/>
      <c r="ONS147"/>
      <c r="ONT147"/>
      <c r="ONU147"/>
      <c r="ONV147"/>
      <c r="ONW147"/>
      <c r="ONX147"/>
      <c r="ONY147"/>
      <c r="ONZ147"/>
      <c r="OOA147"/>
      <c r="OOB147"/>
      <c r="OOC147"/>
      <c r="OOD147"/>
      <c r="OOE147"/>
      <c r="OOF147"/>
      <c r="OOG147"/>
      <c r="OOH147"/>
      <c r="OOI147"/>
      <c r="OOJ147"/>
      <c r="OOK147"/>
      <c r="OOL147"/>
      <c r="OOM147"/>
      <c r="OON147"/>
      <c r="OOO147"/>
      <c r="OOP147"/>
      <c r="OOQ147"/>
      <c r="OOR147"/>
      <c r="OOS147"/>
      <c r="OOT147"/>
      <c r="OOU147"/>
      <c r="OOV147"/>
      <c r="OOW147"/>
      <c r="OOX147"/>
      <c r="OOY147"/>
      <c r="OOZ147"/>
      <c r="OPA147"/>
      <c r="OPB147"/>
      <c r="OPC147"/>
      <c r="OPD147"/>
      <c r="OPE147"/>
      <c r="OPF147"/>
      <c r="OPG147"/>
      <c r="OPH147"/>
      <c r="OPI147"/>
      <c r="OPJ147"/>
      <c r="OPK147"/>
      <c r="OPL147"/>
      <c r="OPM147"/>
      <c r="OPN147"/>
      <c r="OPO147"/>
      <c r="OPP147"/>
      <c r="OPQ147"/>
      <c r="OPR147"/>
      <c r="OPS147"/>
      <c r="OPT147"/>
      <c r="OPU147"/>
      <c r="OPV147"/>
      <c r="OPW147"/>
      <c r="OPX147"/>
      <c r="OPY147"/>
      <c r="OPZ147"/>
      <c r="OQA147"/>
      <c r="OQB147"/>
      <c r="OQC147"/>
      <c r="OQD147"/>
      <c r="OQE147"/>
      <c r="OQF147"/>
      <c r="OQG147"/>
      <c r="OQH147"/>
      <c r="OQI147"/>
      <c r="OQJ147"/>
      <c r="OQK147"/>
      <c r="OQL147"/>
      <c r="OQM147"/>
      <c r="OQN147"/>
      <c r="OQO147"/>
      <c r="OQP147"/>
      <c r="OQQ147"/>
      <c r="OQR147"/>
      <c r="OQS147"/>
      <c r="OQT147"/>
      <c r="OQU147"/>
      <c r="OQV147"/>
      <c r="OQW147"/>
      <c r="OQX147"/>
      <c r="OQY147"/>
      <c r="OQZ147"/>
      <c r="ORA147"/>
      <c r="ORB147"/>
      <c r="ORC147"/>
      <c r="ORD147"/>
      <c r="ORE147"/>
      <c r="ORF147"/>
      <c r="ORG147"/>
      <c r="ORH147"/>
      <c r="ORI147"/>
      <c r="ORJ147"/>
      <c r="ORK147"/>
      <c r="ORL147"/>
      <c r="ORM147"/>
      <c r="ORN147"/>
      <c r="ORO147"/>
      <c r="ORP147"/>
      <c r="ORQ147"/>
      <c r="ORR147"/>
      <c r="ORS147"/>
      <c r="ORT147"/>
      <c r="ORU147"/>
      <c r="ORV147"/>
      <c r="ORW147"/>
      <c r="ORX147"/>
      <c r="ORY147"/>
      <c r="ORZ147"/>
      <c r="OSA147"/>
      <c r="OSB147"/>
      <c r="OSC147"/>
      <c r="OSD147"/>
      <c r="OSE147"/>
      <c r="OSF147"/>
      <c r="OSG147"/>
      <c r="OSH147"/>
      <c r="OSI147"/>
      <c r="OSJ147"/>
      <c r="OSK147"/>
      <c r="OSL147"/>
      <c r="OSM147"/>
      <c r="OSN147"/>
      <c r="OSO147"/>
      <c r="OSP147"/>
      <c r="OSQ147"/>
      <c r="OSR147"/>
      <c r="OSS147"/>
      <c r="OST147"/>
      <c r="OSU147"/>
      <c r="OSV147"/>
      <c r="OSW147"/>
      <c r="OSX147"/>
      <c r="OSY147"/>
      <c r="OSZ147"/>
      <c r="OTA147"/>
      <c r="OTB147"/>
      <c r="OTC147"/>
      <c r="OTD147"/>
      <c r="OTE147"/>
      <c r="OTF147"/>
      <c r="OTG147"/>
      <c r="OTH147"/>
      <c r="OTI147"/>
      <c r="OTJ147"/>
      <c r="OTK147"/>
      <c r="OTL147"/>
      <c r="OTM147"/>
      <c r="OTN147"/>
      <c r="OTO147"/>
      <c r="OTP147"/>
      <c r="OTQ147"/>
      <c r="OTR147"/>
      <c r="OTS147"/>
      <c r="OTT147"/>
      <c r="OTU147"/>
      <c r="OTV147"/>
      <c r="OTW147"/>
      <c r="OTX147"/>
      <c r="OTY147"/>
      <c r="OTZ147"/>
      <c r="OUA147"/>
      <c r="OUB147"/>
      <c r="OUC147"/>
      <c r="OUD147"/>
      <c r="OUE147"/>
      <c r="OUF147"/>
      <c r="OUG147"/>
      <c r="OUH147"/>
      <c r="OUI147"/>
      <c r="OUJ147"/>
      <c r="OUK147"/>
      <c r="OUL147"/>
      <c r="OUM147"/>
      <c r="OUN147"/>
      <c r="OUO147"/>
      <c r="OUP147"/>
      <c r="OUQ147"/>
      <c r="OUR147"/>
      <c r="OUS147"/>
      <c r="OUT147"/>
      <c r="OUU147"/>
      <c r="OUV147"/>
      <c r="OUW147"/>
      <c r="OUX147"/>
      <c r="OUY147"/>
      <c r="OUZ147"/>
      <c r="OVA147"/>
      <c r="OVB147"/>
      <c r="OVC147"/>
      <c r="OVD147"/>
      <c r="OVE147"/>
      <c r="OVF147"/>
      <c r="OVG147"/>
      <c r="OVH147"/>
      <c r="OVI147"/>
      <c r="OVJ147"/>
      <c r="OVK147"/>
      <c r="OVL147"/>
      <c r="OVM147"/>
      <c r="OVN147"/>
      <c r="OVO147"/>
      <c r="OVP147"/>
      <c r="OVQ147"/>
      <c r="OVR147"/>
      <c r="OVS147"/>
      <c r="OVT147"/>
      <c r="OVU147"/>
      <c r="OVV147"/>
      <c r="OVW147"/>
      <c r="OVX147"/>
      <c r="OVY147"/>
      <c r="OVZ147"/>
      <c r="OWA147"/>
      <c r="OWB147"/>
      <c r="OWC147"/>
      <c r="OWD147"/>
      <c r="OWE147"/>
      <c r="OWF147"/>
      <c r="OWG147"/>
      <c r="OWH147"/>
      <c r="OWI147"/>
      <c r="OWJ147"/>
      <c r="OWK147"/>
      <c r="OWL147"/>
      <c r="OWM147"/>
      <c r="OWN147"/>
      <c r="OWO147"/>
      <c r="OWP147"/>
      <c r="OWQ147"/>
      <c r="OWR147"/>
      <c r="OWS147"/>
      <c r="OWT147"/>
      <c r="OWU147"/>
      <c r="OWV147"/>
      <c r="OWW147"/>
      <c r="OWX147"/>
      <c r="OWY147"/>
      <c r="OWZ147"/>
      <c r="OXA147"/>
      <c r="OXB147"/>
      <c r="OXC147"/>
      <c r="OXD147"/>
      <c r="OXE147"/>
      <c r="OXF147"/>
      <c r="OXG147"/>
      <c r="OXH147"/>
      <c r="OXI147"/>
      <c r="OXJ147"/>
      <c r="OXK147"/>
      <c r="OXL147"/>
      <c r="OXM147"/>
      <c r="OXN147"/>
      <c r="OXO147"/>
      <c r="OXP147"/>
      <c r="OXQ147"/>
      <c r="OXR147"/>
      <c r="OXS147"/>
      <c r="OXT147"/>
      <c r="OXU147"/>
      <c r="OXV147"/>
      <c r="OXW147"/>
      <c r="OXX147"/>
      <c r="OXY147"/>
      <c r="OXZ147"/>
      <c r="OYA147"/>
      <c r="OYB147"/>
      <c r="OYC147"/>
      <c r="OYD147"/>
      <c r="OYE147"/>
      <c r="OYF147"/>
      <c r="OYG147"/>
      <c r="OYH147"/>
      <c r="OYI147"/>
      <c r="OYJ147"/>
      <c r="OYK147"/>
      <c r="OYL147"/>
      <c r="OYM147"/>
      <c r="OYN147"/>
      <c r="OYO147"/>
      <c r="OYP147"/>
      <c r="OYQ147"/>
      <c r="OYR147"/>
      <c r="OYS147"/>
      <c r="OYT147"/>
      <c r="OYU147"/>
      <c r="OYV147"/>
      <c r="OYW147"/>
      <c r="OYX147"/>
      <c r="OYY147"/>
      <c r="OYZ147"/>
      <c r="OZA147"/>
      <c r="OZB147"/>
      <c r="OZC147"/>
      <c r="OZD147"/>
      <c r="OZE147"/>
      <c r="OZF147"/>
      <c r="OZG147"/>
      <c r="OZH147"/>
      <c r="OZI147"/>
      <c r="OZJ147"/>
      <c r="OZK147"/>
      <c r="OZL147"/>
      <c r="OZM147"/>
      <c r="OZN147"/>
      <c r="OZO147"/>
      <c r="OZP147"/>
      <c r="OZQ147"/>
      <c r="OZR147"/>
      <c r="OZS147"/>
      <c r="OZT147"/>
      <c r="OZU147"/>
      <c r="OZV147"/>
      <c r="OZW147"/>
      <c r="OZX147"/>
      <c r="OZY147"/>
      <c r="OZZ147"/>
      <c r="PAA147"/>
      <c r="PAB147"/>
      <c r="PAC147"/>
      <c r="PAD147"/>
      <c r="PAE147"/>
      <c r="PAF147"/>
      <c r="PAG147"/>
      <c r="PAH147"/>
      <c r="PAI147"/>
      <c r="PAJ147"/>
      <c r="PAK147"/>
      <c r="PAL147"/>
      <c r="PAM147"/>
      <c r="PAN147"/>
      <c r="PAO147"/>
      <c r="PAP147"/>
      <c r="PAQ147"/>
      <c r="PAR147"/>
      <c r="PAS147"/>
      <c r="PAT147"/>
      <c r="PAU147"/>
      <c r="PAV147"/>
      <c r="PAW147"/>
      <c r="PAX147"/>
      <c r="PAY147"/>
      <c r="PAZ147"/>
      <c r="PBA147"/>
      <c r="PBB147"/>
      <c r="PBC147"/>
      <c r="PBD147"/>
      <c r="PBE147"/>
      <c r="PBF147"/>
      <c r="PBG147"/>
      <c r="PBH147"/>
      <c r="PBI147"/>
      <c r="PBJ147"/>
      <c r="PBK147"/>
      <c r="PBL147"/>
      <c r="PBM147"/>
      <c r="PBN147"/>
      <c r="PBO147"/>
      <c r="PBP147"/>
      <c r="PBQ147"/>
      <c r="PBR147"/>
      <c r="PBS147"/>
      <c r="PBT147"/>
      <c r="PBU147"/>
      <c r="PBV147"/>
      <c r="PBW147"/>
      <c r="PBX147"/>
      <c r="PBY147"/>
      <c r="PBZ147"/>
      <c r="PCA147"/>
      <c r="PCB147"/>
      <c r="PCC147"/>
      <c r="PCD147"/>
      <c r="PCE147"/>
      <c r="PCF147"/>
      <c r="PCG147"/>
      <c r="PCH147"/>
      <c r="PCI147"/>
      <c r="PCJ147"/>
      <c r="PCK147"/>
      <c r="PCL147"/>
      <c r="PCM147"/>
      <c r="PCN147"/>
      <c r="PCO147"/>
      <c r="PCP147"/>
      <c r="PCQ147"/>
      <c r="PCR147"/>
      <c r="PCS147"/>
      <c r="PCT147"/>
      <c r="PCU147"/>
      <c r="PCV147"/>
      <c r="PCW147"/>
      <c r="PCX147"/>
      <c r="PCY147"/>
      <c r="PCZ147"/>
      <c r="PDA147"/>
      <c r="PDB147"/>
      <c r="PDC147"/>
      <c r="PDD147"/>
      <c r="PDE147"/>
      <c r="PDF147"/>
      <c r="PDG147"/>
      <c r="PDH147"/>
      <c r="PDI147"/>
      <c r="PDJ147"/>
      <c r="PDK147"/>
      <c r="PDL147"/>
      <c r="PDM147"/>
      <c r="PDN147"/>
      <c r="PDO147"/>
      <c r="PDP147"/>
      <c r="PDQ147"/>
      <c r="PDR147"/>
      <c r="PDS147"/>
      <c r="PDT147"/>
      <c r="PDU147"/>
      <c r="PDV147"/>
      <c r="PDW147"/>
      <c r="PDX147"/>
      <c r="PDY147"/>
      <c r="PDZ147"/>
      <c r="PEA147"/>
      <c r="PEB147"/>
      <c r="PEC147"/>
      <c r="PED147"/>
      <c r="PEE147"/>
      <c r="PEF147"/>
      <c r="PEG147"/>
      <c r="PEH147"/>
      <c r="PEI147"/>
      <c r="PEJ147"/>
      <c r="PEK147"/>
      <c r="PEL147"/>
      <c r="PEM147"/>
      <c r="PEN147"/>
      <c r="PEO147"/>
      <c r="PEP147"/>
      <c r="PEQ147"/>
      <c r="PER147"/>
      <c r="PES147"/>
      <c r="PET147"/>
      <c r="PEU147"/>
      <c r="PEV147"/>
      <c r="PEW147"/>
      <c r="PEX147"/>
      <c r="PEY147"/>
      <c r="PEZ147"/>
      <c r="PFA147"/>
      <c r="PFB147"/>
      <c r="PFC147"/>
      <c r="PFD147"/>
      <c r="PFE147"/>
      <c r="PFF147"/>
      <c r="PFG147"/>
      <c r="PFH147"/>
      <c r="PFI147"/>
      <c r="PFJ147"/>
      <c r="PFK147"/>
      <c r="PFL147"/>
      <c r="PFM147"/>
      <c r="PFN147"/>
      <c r="PFO147"/>
      <c r="PFP147"/>
      <c r="PFQ147"/>
      <c r="PFR147"/>
      <c r="PFS147"/>
      <c r="PFT147"/>
      <c r="PFU147"/>
      <c r="PFV147"/>
      <c r="PFW147"/>
      <c r="PFX147"/>
      <c r="PFY147"/>
      <c r="PFZ147"/>
      <c r="PGA147"/>
      <c r="PGB147"/>
      <c r="PGC147"/>
      <c r="PGD147"/>
      <c r="PGE147"/>
      <c r="PGF147"/>
      <c r="PGG147"/>
      <c r="PGH147"/>
      <c r="PGI147"/>
      <c r="PGJ147"/>
      <c r="PGK147"/>
      <c r="PGL147"/>
      <c r="PGM147"/>
      <c r="PGN147"/>
      <c r="PGO147"/>
      <c r="PGP147"/>
      <c r="PGQ147"/>
      <c r="PGR147"/>
      <c r="PGS147"/>
      <c r="PGT147"/>
      <c r="PGU147"/>
      <c r="PGV147"/>
      <c r="PGW147"/>
      <c r="PGX147"/>
      <c r="PGY147"/>
      <c r="PGZ147"/>
      <c r="PHA147"/>
      <c r="PHB147"/>
      <c r="PHC147"/>
      <c r="PHD147"/>
      <c r="PHE147"/>
      <c r="PHF147"/>
      <c r="PHG147"/>
      <c r="PHH147"/>
      <c r="PHI147"/>
      <c r="PHJ147"/>
      <c r="PHK147"/>
      <c r="PHL147"/>
      <c r="PHM147"/>
      <c r="PHN147"/>
      <c r="PHO147"/>
      <c r="PHP147"/>
      <c r="PHQ147"/>
      <c r="PHR147"/>
      <c r="PHS147"/>
      <c r="PHT147"/>
      <c r="PHU147"/>
      <c r="PHV147"/>
      <c r="PHW147"/>
      <c r="PHX147"/>
      <c r="PHY147"/>
      <c r="PHZ147"/>
      <c r="PIA147"/>
      <c r="PIB147"/>
      <c r="PIC147"/>
      <c r="PID147"/>
      <c r="PIE147"/>
      <c r="PIF147"/>
      <c r="PIG147"/>
      <c r="PIH147"/>
      <c r="PII147"/>
      <c r="PIJ147"/>
      <c r="PIK147"/>
      <c r="PIL147"/>
      <c r="PIM147"/>
      <c r="PIN147"/>
      <c r="PIO147"/>
      <c r="PIP147"/>
      <c r="PIQ147"/>
      <c r="PIR147"/>
      <c r="PIS147"/>
      <c r="PIT147"/>
      <c r="PIU147"/>
      <c r="PIV147"/>
      <c r="PIW147"/>
      <c r="PIX147"/>
      <c r="PIY147"/>
      <c r="PIZ147"/>
      <c r="PJA147"/>
      <c r="PJB147"/>
      <c r="PJC147"/>
      <c r="PJD147"/>
      <c r="PJE147"/>
      <c r="PJF147"/>
      <c r="PJG147"/>
      <c r="PJH147"/>
      <c r="PJI147"/>
      <c r="PJJ147"/>
      <c r="PJK147"/>
      <c r="PJL147"/>
      <c r="PJM147"/>
      <c r="PJN147"/>
      <c r="PJO147"/>
      <c r="PJP147"/>
      <c r="PJQ147"/>
      <c r="PJR147"/>
      <c r="PJS147"/>
      <c r="PJT147"/>
      <c r="PJU147"/>
      <c r="PJV147"/>
      <c r="PJW147"/>
      <c r="PJX147"/>
      <c r="PJY147"/>
      <c r="PJZ147"/>
      <c r="PKA147"/>
      <c r="PKB147"/>
      <c r="PKC147"/>
      <c r="PKD147"/>
      <c r="PKE147"/>
      <c r="PKF147"/>
      <c r="PKG147"/>
      <c r="PKH147"/>
      <c r="PKI147"/>
      <c r="PKJ147"/>
      <c r="PKK147"/>
      <c r="PKL147"/>
      <c r="PKM147"/>
      <c r="PKN147"/>
      <c r="PKO147"/>
      <c r="PKP147"/>
      <c r="PKQ147"/>
      <c r="PKR147"/>
      <c r="PKS147"/>
      <c r="PKT147"/>
      <c r="PKU147"/>
      <c r="PKV147"/>
      <c r="PKW147"/>
      <c r="PKX147"/>
      <c r="PKY147"/>
      <c r="PKZ147"/>
      <c r="PLA147"/>
      <c r="PLB147"/>
      <c r="PLC147"/>
      <c r="PLD147"/>
      <c r="PLE147"/>
      <c r="PLF147"/>
      <c r="PLG147"/>
      <c r="PLH147"/>
      <c r="PLI147"/>
      <c r="PLJ147"/>
      <c r="PLK147"/>
      <c r="PLL147"/>
      <c r="PLM147"/>
      <c r="PLN147"/>
      <c r="PLO147"/>
      <c r="PLP147"/>
      <c r="PLQ147"/>
      <c r="PLR147"/>
      <c r="PLS147"/>
      <c r="PLT147"/>
      <c r="PLU147"/>
      <c r="PLV147"/>
      <c r="PLW147"/>
      <c r="PLX147"/>
      <c r="PLY147"/>
      <c r="PLZ147"/>
      <c r="PMA147"/>
      <c r="PMB147"/>
      <c r="PMC147"/>
      <c r="PMD147"/>
      <c r="PME147"/>
      <c r="PMF147"/>
      <c r="PMG147"/>
      <c r="PMH147"/>
      <c r="PMI147"/>
      <c r="PMJ147"/>
      <c r="PMK147"/>
      <c r="PML147"/>
      <c r="PMM147"/>
      <c r="PMN147"/>
      <c r="PMO147"/>
      <c r="PMP147"/>
      <c r="PMQ147"/>
      <c r="PMR147"/>
      <c r="PMS147"/>
      <c r="PMT147"/>
      <c r="PMU147"/>
      <c r="PMV147"/>
      <c r="PMW147"/>
      <c r="PMX147"/>
      <c r="PMY147"/>
      <c r="PMZ147"/>
      <c r="PNA147"/>
      <c r="PNB147"/>
      <c r="PNC147"/>
      <c r="PND147"/>
      <c r="PNE147"/>
      <c r="PNF147"/>
      <c r="PNG147"/>
      <c r="PNH147"/>
      <c r="PNI147"/>
      <c r="PNJ147"/>
      <c r="PNK147"/>
      <c r="PNL147"/>
      <c r="PNM147"/>
      <c r="PNN147"/>
      <c r="PNO147"/>
      <c r="PNP147"/>
      <c r="PNQ147"/>
      <c r="PNR147"/>
      <c r="PNS147"/>
      <c r="PNT147"/>
      <c r="PNU147"/>
      <c r="PNV147"/>
      <c r="PNW147"/>
      <c r="PNX147"/>
      <c r="PNY147"/>
      <c r="PNZ147"/>
      <c r="POA147"/>
      <c r="POB147"/>
      <c r="POC147"/>
      <c r="POD147"/>
      <c r="POE147"/>
      <c r="POF147"/>
      <c r="POG147"/>
      <c r="POH147"/>
      <c r="POI147"/>
      <c r="POJ147"/>
      <c r="POK147"/>
      <c r="POL147"/>
      <c r="POM147"/>
      <c r="PON147"/>
      <c r="POO147"/>
      <c r="POP147"/>
      <c r="POQ147"/>
      <c r="POR147"/>
      <c r="POS147"/>
      <c r="POT147"/>
      <c r="POU147"/>
      <c r="POV147"/>
      <c r="POW147"/>
      <c r="POX147"/>
      <c r="POY147"/>
      <c r="POZ147"/>
      <c r="PPA147"/>
      <c r="PPB147"/>
      <c r="PPC147"/>
      <c r="PPD147"/>
      <c r="PPE147"/>
      <c r="PPF147"/>
      <c r="PPG147"/>
      <c r="PPH147"/>
      <c r="PPI147"/>
      <c r="PPJ147"/>
      <c r="PPK147"/>
      <c r="PPL147"/>
      <c r="PPM147"/>
      <c r="PPN147"/>
      <c r="PPO147"/>
      <c r="PPP147"/>
      <c r="PPQ147"/>
      <c r="PPR147"/>
      <c r="PPS147"/>
      <c r="PPT147"/>
      <c r="PPU147"/>
      <c r="PPV147"/>
      <c r="PPW147"/>
      <c r="PPX147"/>
      <c r="PPY147"/>
      <c r="PPZ147"/>
      <c r="PQA147"/>
      <c r="PQB147"/>
      <c r="PQC147"/>
      <c r="PQD147"/>
      <c r="PQE147"/>
      <c r="PQF147"/>
      <c r="PQG147"/>
      <c r="PQH147"/>
      <c r="PQI147"/>
      <c r="PQJ147"/>
      <c r="PQK147"/>
      <c r="PQL147"/>
      <c r="PQM147"/>
      <c r="PQN147"/>
      <c r="PQO147"/>
      <c r="PQP147"/>
      <c r="PQQ147"/>
      <c r="PQR147"/>
      <c r="PQS147"/>
      <c r="PQT147"/>
      <c r="PQU147"/>
      <c r="PQV147"/>
      <c r="PQW147"/>
      <c r="PQX147"/>
      <c r="PQY147"/>
      <c r="PQZ147"/>
      <c r="PRA147"/>
      <c r="PRB147"/>
      <c r="PRC147"/>
      <c r="PRD147"/>
      <c r="PRE147"/>
      <c r="PRF147"/>
      <c r="PRG147"/>
      <c r="PRH147"/>
      <c r="PRI147"/>
      <c r="PRJ147"/>
      <c r="PRK147"/>
      <c r="PRL147"/>
      <c r="PRM147"/>
      <c r="PRN147"/>
      <c r="PRO147"/>
      <c r="PRP147"/>
      <c r="PRQ147"/>
      <c r="PRR147"/>
      <c r="PRS147"/>
      <c r="PRT147"/>
      <c r="PRU147"/>
      <c r="PRV147"/>
      <c r="PRW147"/>
      <c r="PRX147"/>
      <c r="PRY147"/>
      <c r="PRZ147"/>
      <c r="PSA147"/>
      <c r="PSB147"/>
      <c r="PSC147"/>
      <c r="PSD147"/>
      <c r="PSE147"/>
      <c r="PSF147"/>
      <c r="PSG147"/>
      <c r="PSH147"/>
      <c r="PSI147"/>
      <c r="PSJ147"/>
      <c r="PSK147"/>
      <c r="PSL147"/>
      <c r="PSM147"/>
      <c r="PSN147"/>
      <c r="PSO147"/>
      <c r="PSP147"/>
      <c r="PSQ147"/>
      <c r="PSR147"/>
      <c r="PSS147"/>
      <c r="PST147"/>
      <c r="PSU147"/>
      <c r="PSV147"/>
      <c r="PSW147"/>
      <c r="PSX147"/>
      <c r="PSY147"/>
      <c r="PSZ147"/>
      <c r="PTA147"/>
      <c r="PTB147"/>
      <c r="PTC147"/>
      <c r="PTD147"/>
      <c r="PTE147"/>
      <c r="PTF147"/>
      <c r="PTG147"/>
      <c r="PTH147"/>
      <c r="PTI147"/>
      <c r="PTJ147"/>
      <c r="PTK147"/>
      <c r="PTL147"/>
      <c r="PTM147"/>
      <c r="PTN147"/>
      <c r="PTO147"/>
      <c r="PTP147"/>
      <c r="PTQ147"/>
      <c r="PTR147"/>
      <c r="PTS147"/>
      <c r="PTT147"/>
      <c r="PTU147"/>
      <c r="PTV147"/>
      <c r="PTW147"/>
      <c r="PTX147"/>
      <c r="PTY147"/>
      <c r="PTZ147"/>
      <c r="PUA147"/>
      <c r="PUB147"/>
      <c r="PUC147"/>
      <c r="PUD147"/>
      <c r="PUE147"/>
      <c r="PUF147"/>
      <c r="PUG147"/>
      <c r="PUH147"/>
      <c r="PUI147"/>
      <c r="PUJ147"/>
      <c r="PUK147"/>
      <c r="PUL147"/>
      <c r="PUM147"/>
      <c r="PUN147"/>
      <c r="PUO147"/>
      <c r="PUP147"/>
      <c r="PUQ147"/>
      <c r="PUR147"/>
      <c r="PUS147"/>
      <c r="PUT147"/>
      <c r="PUU147"/>
      <c r="PUV147"/>
      <c r="PUW147"/>
      <c r="PUX147"/>
      <c r="PUY147"/>
      <c r="PUZ147"/>
      <c r="PVA147"/>
      <c r="PVB147"/>
      <c r="PVC147"/>
      <c r="PVD147"/>
      <c r="PVE147"/>
      <c r="PVF147"/>
      <c r="PVG147"/>
      <c r="PVH147"/>
      <c r="PVI147"/>
      <c r="PVJ147"/>
      <c r="PVK147"/>
      <c r="PVL147"/>
      <c r="PVM147"/>
      <c r="PVN147"/>
      <c r="PVO147"/>
      <c r="PVP147"/>
      <c r="PVQ147"/>
      <c r="PVR147"/>
      <c r="PVS147"/>
      <c r="PVT147"/>
      <c r="PVU147"/>
      <c r="PVV147"/>
      <c r="PVW147"/>
      <c r="PVX147"/>
      <c r="PVY147"/>
      <c r="PVZ147"/>
      <c r="PWA147"/>
      <c r="PWB147"/>
      <c r="PWC147"/>
      <c r="PWD147"/>
      <c r="PWE147"/>
      <c r="PWF147"/>
      <c r="PWG147"/>
      <c r="PWH147"/>
      <c r="PWI147"/>
      <c r="PWJ147"/>
      <c r="PWK147"/>
      <c r="PWL147"/>
      <c r="PWM147"/>
      <c r="PWN147"/>
      <c r="PWO147"/>
      <c r="PWP147"/>
      <c r="PWQ147"/>
      <c r="PWR147"/>
      <c r="PWS147"/>
      <c r="PWT147"/>
      <c r="PWU147"/>
      <c r="PWV147"/>
      <c r="PWW147"/>
      <c r="PWX147"/>
      <c r="PWY147"/>
      <c r="PWZ147"/>
      <c r="PXA147"/>
      <c r="PXB147"/>
      <c r="PXC147"/>
      <c r="PXD147"/>
      <c r="PXE147"/>
      <c r="PXF147"/>
      <c r="PXG147"/>
      <c r="PXH147"/>
      <c r="PXI147"/>
      <c r="PXJ147"/>
      <c r="PXK147"/>
      <c r="PXL147"/>
      <c r="PXM147"/>
      <c r="PXN147"/>
      <c r="PXO147"/>
      <c r="PXP147"/>
      <c r="PXQ147"/>
      <c r="PXR147"/>
      <c r="PXS147"/>
      <c r="PXT147"/>
      <c r="PXU147"/>
      <c r="PXV147"/>
      <c r="PXW147"/>
      <c r="PXX147"/>
      <c r="PXY147"/>
      <c r="PXZ147"/>
      <c r="PYA147"/>
      <c r="PYB147"/>
      <c r="PYC147"/>
      <c r="PYD147"/>
      <c r="PYE147"/>
      <c r="PYF147"/>
      <c r="PYG147"/>
      <c r="PYH147"/>
      <c r="PYI147"/>
      <c r="PYJ147"/>
      <c r="PYK147"/>
      <c r="PYL147"/>
      <c r="PYM147"/>
      <c r="PYN147"/>
      <c r="PYO147"/>
      <c r="PYP147"/>
      <c r="PYQ147"/>
      <c r="PYR147"/>
      <c r="PYS147"/>
      <c r="PYT147"/>
      <c r="PYU147"/>
      <c r="PYV147"/>
      <c r="PYW147"/>
      <c r="PYX147"/>
      <c r="PYY147"/>
      <c r="PYZ147"/>
      <c r="PZA147"/>
      <c r="PZB147"/>
      <c r="PZC147"/>
      <c r="PZD147"/>
      <c r="PZE147"/>
      <c r="PZF147"/>
      <c r="PZG147"/>
      <c r="PZH147"/>
      <c r="PZI147"/>
      <c r="PZJ147"/>
      <c r="PZK147"/>
      <c r="PZL147"/>
      <c r="PZM147"/>
      <c r="PZN147"/>
      <c r="PZO147"/>
      <c r="PZP147"/>
      <c r="PZQ147"/>
      <c r="PZR147"/>
      <c r="PZS147"/>
      <c r="PZT147"/>
      <c r="PZU147"/>
      <c r="PZV147"/>
      <c r="PZW147"/>
      <c r="PZX147"/>
      <c r="PZY147"/>
      <c r="PZZ147"/>
      <c r="QAA147"/>
      <c r="QAB147"/>
      <c r="QAC147"/>
      <c r="QAD147"/>
      <c r="QAE147"/>
      <c r="QAF147"/>
      <c r="QAG147"/>
      <c r="QAH147"/>
      <c r="QAI147"/>
      <c r="QAJ147"/>
      <c r="QAK147"/>
      <c r="QAL147"/>
      <c r="QAM147"/>
      <c r="QAN147"/>
      <c r="QAO147"/>
      <c r="QAP147"/>
      <c r="QAQ147"/>
      <c r="QAR147"/>
      <c r="QAS147"/>
      <c r="QAT147"/>
      <c r="QAU147"/>
      <c r="QAV147"/>
      <c r="QAW147"/>
      <c r="QAX147"/>
      <c r="QAY147"/>
      <c r="QAZ147"/>
      <c r="QBA147"/>
      <c r="QBB147"/>
      <c r="QBC147"/>
      <c r="QBD147"/>
      <c r="QBE147"/>
      <c r="QBF147"/>
      <c r="QBG147"/>
      <c r="QBH147"/>
      <c r="QBI147"/>
      <c r="QBJ147"/>
      <c r="QBK147"/>
      <c r="QBL147"/>
      <c r="QBM147"/>
      <c r="QBN147"/>
      <c r="QBO147"/>
      <c r="QBP147"/>
      <c r="QBQ147"/>
      <c r="QBR147"/>
      <c r="QBS147"/>
      <c r="QBT147"/>
      <c r="QBU147"/>
      <c r="QBV147"/>
      <c r="QBW147"/>
      <c r="QBX147"/>
      <c r="QBY147"/>
      <c r="QBZ147"/>
      <c r="QCA147"/>
      <c r="QCB147"/>
      <c r="QCC147"/>
      <c r="QCD147"/>
      <c r="QCE147"/>
      <c r="QCF147"/>
      <c r="QCG147"/>
      <c r="QCH147"/>
      <c r="QCI147"/>
      <c r="QCJ147"/>
      <c r="QCK147"/>
      <c r="QCL147"/>
      <c r="QCM147"/>
      <c r="QCN147"/>
      <c r="QCO147"/>
      <c r="QCP147"/>
      <c r="QCQ147"/>
      <c r="QCR147"/>
      <c r="QCS147"/>
      <c r="QCT147"/>
      <c r="QCU147"/>
      <c r="QCV147"/>
      <c r="QCW147"/>
      <c r="QCX147"/>
      <c r="QCY147"/>
      <c r="QCZ147"/>
      <c r="QDA147"/>
      <c r="QDB147"/>
      <c r="QDC147"/>
      <c r="QDD147"/>
      <c r="QDE147"/>
      <c r="QDF147"/>
      <c r="QDG147"/>
      <c r="QDH147"/>
      <c r="QDI147"/>
      <c r="QDJ147"/>
      <c r="QDK147"/>
      <c r="QDL147"/>
      <c r="QDM147"/>
      <c r="QDN147"/>
      <c r="QDO147"/>
      <c r="QDP147"/>
      <c r="QDQ147"/>
      <c r="QDR147"/>
      <c r="QDS147"/>
      <c r="QDT147"/>
      <c r="QDU147"/>
      <c r="QDV147"/>
      <c r="QDW147"/>
      <c r="QDX147"/>
      <c r="QDY147"/>
      <c r="QDZ147"/>
      <c r="QEA147"/>
      <c r="QEB147"/>
      <c r="QEC147"/>
      <c r="QED147"/>
      <c r="QEE147"/>
      <c r="QEF147"/>
      <c r="QEG147"/>
      <c r="QEH147"/>
      <c r="QEI147"/>
      <c r="QEJ147"/>
      <c r="QEK147"/>
      <c r="QEL147"/>
      <c r="QEM147"/>
      <c r="QEN147"/>
      <c r="QEO147"/>
      <c r="QEP147"/>
      <c r="QEQ147"/>
      <c r="QER147"/>
      <c r="QES147"/>
      <c r="QET147"/>
      <c r="QEU147"/>
      <c r="QEV147"/>
      <c r="QEW147"/>
      <c r="QEX147"/>
      <c r="QEY147"/>
      <c r="QEZ147"/>
      <c r="QFA147"/>
      <c r="QFB147"/>
      <c r="QFC147"/>
      <c r="QFD147"/>
      <c r="QFE147"/>
      <c r="QFF147"/>
      <c r="QFG147"/>
      <c r="QFH147"/>
      <c r="QFI147"/>
      <c r="QFJ147"/>
      <c r="QFK147"/>
      <c r="QFL147"/>
      <c r="QFM147"/>
      <c r="QFN147"/>
      <c r="QFO147"/>
      <c r="QFP147"/>
      <c r="QFQ147"/>
      <c r="QFR147"/>
      <c r="QFS147"/>
      <c r="QFT147"/>
      <c r="QFU147"/>
      <c r="QFV147"/>
      <c r="QFW147"/>
      <c r="QFX147"/>
      <c r="QFY147"/>
      <c r="QFZ147"/>
      <c r="QGA147"/>
      <c r="QGB147"/>
      <c r="QGC147"/>
      <c r="QGD147"/>
      <c r="QGE147"/>
      <c r="QGF147"/>
      <c r="QGG147"/>
      <c r="QGH147"/>
      <c r="QGI147"/>
      <c r="QGJ147"/>
      <c r="QGK147"/>
      <c r="QGL147"/>
      <c r="QGM147"/>
      <c r="QGN147"/>
      <c r="QGO147"/>
      <c r="QGP147"/>
      <c r="QGQ147"/>
      <c r="QGR147"/>
      <c r="QGS147"/>
      <c r="QGT147"/>
      <c r="QGU147"/>
      <c r="QGV147"/>
      <c r="QGW147"/>
      <c r="QGX147"/>
      <c r="QGY147"/>
      <c r="QGZ147"/>
      <c r="QHA147"/>
      <c r="QHB147"/>
      <c r="QHC147"/>
      <c r="QHD147"/>
      <c r="QHE147"/>
      <c r="QHF147"/>
      <c r="QHG147"/>
      <c r="QHH147"/>
      <c r="QHI147"/>
      <c r="QHJ147"/>
      <c r="QHK147"/>
      <c r="QHL147"/>
      <c r="QHM147"/>
      <c r="QHN147"/>
      <c r="QHO147"/>
      <c r="QHP147"/>
      <c r="QHQ147"/>
      <c r="QHR147"/>
      <c r="QHS147"/>
      <c r="QHT147"/>
      <c r="QHU147"/>
      <c r="QHV147"/>
      <c r="QHW147"/>
      <c r="QHX147"/>
      <c r="QHY147"/>
      <c r="QHZ147"/>
      <c r="QIA147"/>
      <c r="QIB147"/>
      <c r="QIC147"/>
      <c r="QID147"/>
      <c r="QIE147"/>
      <c r="QIF147"/>
      <c r="QIG147"/>
      <c r="QIH147"/>
      <c r="QII147"/>
      <c r="QIJ147"/>
      <c r="QIK147"/>
      <c r="QIL147"/>
      <c r="QIM147"/>
      <c r="QIN147"/>
      <c r="QIO147"/>
      <c r="QIP147"/>
      <c r="QIQ147"/>
      <c r="QIR147"/>
      <c r="QIS147"/>
      <c r="QIT147"/>
      <c r="QIU147"/>
      <c r="QIV147"/>
      <c r="QIW147"/>
      <c r="QIX147"/>
      <c r="QIY147"/>
      <c r="QIZ147"/>
      <c r="QJA147"/>
      <c r="QJB147"/>
      <c r="QJC147"/>
      <c r="QJD147"/>
      <c r="QJE147"/>
      <c r="QJF147"/>
      <c r="QJG147"/>
      <c r="QJH147"/>
      <c r="QJI147"/>
      <c r="QJJ147"/>
      <c r="QJK147"/>
      <c r="QJL147"/>
      <c r="QJM147"/>
      <c r="QJN147"/>
      <c r="QJO147"/>
      <c r="QJP147"/>
      <c r="QJQ147"/>
      <c r="QJR147"/>
      <c r="QJS147"/>
      <c r="QJT147"/>
      <c r="QJU147"/>
      <c r="QJV147"/>
      <c r="QJW147"/>
      <c r="QJX147"/>
      <c r="QJY147"/>
      <c r="QJZ147"/>
      <c r="QKA147"/>
      <c r="QKB147"/>
      <c r="QKC147"/>
      <c r="QKD147"/>
      <c r="QKE147"/>
      <c r="QKF147"/>
      <c r="QKG147"/>
      <c r="QKH147"/>
      <c r="QKI147"/>
      <c r="QKJ147"/>
      <c r="QKK147"/>
      <c r="QKL147"/>
      <c r="QKM147"/>
      <c r="QKN147"/>
      <c r="QKO147"/>
      <c r="QKP147"/>
      <c r="QKQ147"/>
      <c r="QKR147"/>
      <c r="QKS147"/>
      <c r="QKT147"/>
      <c r="QKU147"/>
      <c r="QKV147"/>
      <c r="QKW147"/>
      <c r="QKX147"/>
      <c r="QKY147"/>
      <c r="QKZ147"/>
      <c r="QLA147"/>
      <c r="QLB147"/>
      <c r="QLC147"/>
      <c r="QLD147"/>
      <c r="QLE147"/>
      <c r="QLF147"/>
      <c r="QLG147"/>
      <c r="QLH147"/>
      <c r="QLI147"/>
      <c r="QLJ147"/>
      <c r="QLK147"/>
      <c r="QLL147"/>
      <c r="QLM147"/>
      <c r="QLN147"/>
      <c r="QLO147"/>
      <c r="QLP147"/>
      <c r="QLQ147"/>
      <c r="QLR147"/>
      <c r="QLS147"/>
      <c r="QLT147"/>
      <c r="QLU147"/>
      <c r="QLV147"/>
      <c r="QLW147"/>
      <c r="QLX147"/>
      <c r="QLY147"/>
      <c r="QLZ147"/>
      <c r="QMA147"/>
      <c r="QMB147"/>
      <c r="QMC147"/>
      <c r="QMD147"/>
      <c r="QME147"/>
      <c r="QMF147"/>
      <c r="QMG147"/>
      <c r="QMH147"/>
      <c r="QMI147"/>
      <c r="QMJ147"/>
      <c r="QMK147"/>
      <c r="QML147"/>
      <c r="QMM147"/>
      <c r="QMN147"/>
      <c r="QMO147"/>
      <c r="QMP147"/>
      <c r="QMQ147"/>
      <c r="QMR147"/>
      <c r="QMS147"/>
      <c r="QMT147"/>
      <c r="QMU147"/>
      <c r="QMV147"/>
      <c r="QMW147"/>
      <c r="QMX147"/>
      <c r="QMY147"/>
      <c r="QMZ147"/>
      <c r="QNA147"/>
      <c r="QNB147"/>
      <c r="QNC147"/>
      <c r="QND147"/>
      <c r="QNE147"/>
      <c r="QNF147"/>
      <c r="QNG147"/>
      <c r="QNH147"/>
      <c r="QNI147"/>
      <c r="QNJ147"/>
      <c r="QNK147"/>
      <c r="QNL147"/>
      <c r="QNM147"/>
      <c r="QNN147"/>
      <c r="QNO147"/>
      <c r="QNP147"/>
      <c r="QNQ147"/>
      <c r="QNR147"/>
      <c r="QNS147"/>
      <c r="QNT147"/>
      <c r="QNU147"/>
      <c r="QNV147"/>
      <c r="QNW147"/>
      <c r="QNX147"/>
      <c r="QNY147"/>
      <c r="QNZ147"/>
      <c r="QOA147"/>
      <c r="QOB147"/>
      <c r="QOC147"/>
      <c r="QOD147"/>
      <c r="QOE147"/>
      <c r="QOF147"/>
      <c r="QOG147"/>
      <c r="QOH147"/>
      <c r="QOI147"/>
      <c r="QOJ147"/>
      <c r="QOK147"/>
      <c r="QOL147"/>
      <c r="QOM147"/>
      <c r="QON147"/>
      <c r="QOO147"/>
      <c r="QOP147"/>
      <c r="QOQ147"/>
      <c r="QOR147"/>
      <c r="QOS147"/>
      <c r="QOT147"/>
      <c r="QOU147"/>
      <c r="QOV147"/>
      <c r="QOW147"/>
      <c r="QOX147"/>
      <c r="QOY147"/>
      <c r="QOZ147"/>
      <c r="QPA147"/>
      <c r="QPB147"/>
      <c r="QPC147"/>
      <c r="QPD147"/>
      <c r="QPE147"/>
      <c r="QPF147"/>
      <c r="QPG147"/>
      <c r="QPH147"/>
      <c r="QPI147"/>
      <c r="QPJ147"/>
      <c r="QPK147"/>
      <c r="QPL147"/>
      <c r="QPM147"/>
      <c r="QPN147"/>
      <c r="QPO147"/>
      <c r="QPP147"/>
      <c r="QPQ147"/>
      <c r="QPR147"/>
      <c r="QPS147"/>
      <c r="QPT147"/>
      <c r="QPU147"/>
      <c r="QPV147"/>
      <c r="QPW147"/>
      <c r="QPX147"/>
      <c r="QPY147"/>
      <c r="QPZ147"/>
      <c r="QQA147"/>
      <c r="QQB147"/>
      <c r="QQC147"/>
      <c r="QQD147"/>
      <c r="QQE147"/>
      <c r="QQF147"/>
      <c r="QQG147"/>
      <c r="QQH147"/>
      <c r="QQI147"/>
      <c r="QQJ147"/>
      <c r="QQK147"/>
      <c r="QQL147"/>
      <c r="QQM147"/>
      <c r="QQN147"/>
      <c r="QQO147"/>
      <c r="QQP147"/>
      <c r="QQQ147"/>
      <c r="QQR147"/>
      <c r="QQS147"/>
      <c r="QQT147"/>
      <c r="QQU147"/>
      <c r="QQV147"/>
      <c r="QQW147"/>
      <c r="QQX147"/>
      <c r="QQY147"/>
      <c r="QQZ147"/>
      <c r="QRA147"/>
      <c r="QRB147"/>
      <c r="QRC147"/>
      <c r="QRD147"/>
      <c r="QRE147"/>
      <c r="QRF147"/>
      <c r="QRG147"/>
      <c r="QRH147"/>
      <c r="QRI147"/>
      <c r="QRJ147"/>
      <c r="QRK147"/>
      <c r="QRL147"/>
      <c r="QRM147"/>
      <c r="QRN147"/>
      <c r="QRO147"/>
      <c r="QRP147"/>
      <c r="QRQ147"/>
      <c r="QRR147"/>
      <c r="QRS147"/>
      <c r="QRT147"/>
      <c r="QRU147"/>
      <c r="QRV147"/>
      <c r="QRW147"/>
      <c r="QRX147"/>
      <c r="QRY147"/>
      <c r="QRZ147"/>
      <c r="QSA147"/>
      <c r="QSB147"/>
      <c r="QSC147"/>
      <c r="QSD147"/>
      <c r="QSE147"/>
      <c r="QSF147"/>
      <c r="QSG147"/>
      <c r="QSH147"/>
      <c r="QSI147"/>
      <c r="QSJ147"/>
      <c r="QSK147"/>
      <c r="QSL147"/>
      <c r="QSM147"/>
      <c r="QSN147"/>
      <c r="QSO147"/>
      <c r="QSP147"/>
      <c r="QSQ147"/>
      <c r="QSR147"/>
      <c r="QSS147"/>
      <c r="QST147"/>
      <c r="QSU147"/>
      <c r="QSV147"/>
      <c r="QSW147"/>
      <c r="QSX147"/>
      <c r="QSY147"/>
      <c r="QSZ147"/>
      <c r="QTA147"/>
      <c r="QTB147"/>
      <c r="QTC147"/>
      <c r="QTD147"/>
      <c r="QTE147"/>
      <c r="QTF147"/>
      <c r="QTG147"/>
      <c r="QTH147"/>
      <c r="QTI147"/>
      <c r="QTJ147"/>
      <c r="QTK147"/>
      <c r="QTL147"/>
      <c r="QTM147"/>
      <c r="QTN147"/>
      <c r="QTO147"/>
      <c r="QTP147"/>
      <c r="QTQ147"/>
      <c r="QTR147"/>
      <c r="QTS147"/>
      <c r="QTT147"/>
      <c r="QTU147"/>
      <c r="QTV147"/>
      <c r="QTW147"/>
      <c r="QTX147"/>
      <c r="QTY147"/>
      <c r="QTZ147"/>
      <c r="QUA147"/>
      <c r="QUB147"/>
      <c r="QUC147"/>
      <c r="QUD147"/>
      <c r="QUE147"/>
      <c r="QUF147"/>
      <c r="QUG147"/>
      <c r="QUH147"/>
      <c r="QUI147"/>
      <c r="QUJ147"/>
      <c r="QUK147"/>
      <c r="QUL147"/>
      <c r="QUM147"/>
      <c r="QUN147"/>
      <c r="QUO147"/>
      <c r="QUP147"/>
      <c r="QUQ147"/>
      <c r="QUR147"/>
      <c r="QUS147"/>
      <c r="QUT147"/>
      <c r="QUU147"/>
      <c r="QUV147"/>
      <c r="QUW147"/>
      <c r="QUX147"/>
      <c r="QUY147"/>
      <c r="QUZ147"/>
      <c r="QVA147"/>
      <c r="QVB147"/>
      <c r="QVC147"/>
      <c r="QVD147"/>
      <c r="QVE147"/>
      <c r="QVF147"/>
      <c r="QVG147"/>
      <c r="QVH147"/>
      <c r="QVI147"/>
      <c r="QVJ147"/>
      <c r="QVK147"/>
      <c r="QVL147"/>
      <c r="QVM147"/>
      <c r="QVN147"/>
      <c r="QVO147"/>
      <c r="QVP147"/>
      <c r="QVQ147"/>
      <c r="QVR147"/>
      <c r="QVS147"/>
      <c r="QVT147"/>
      <c r="QVU147"/>
      <c r="QVV147"/>
      <c r="QVW147"/>
      <c r="QVX147"/>
      <c r="QVY147"/>
      <c r="QVZ147"/>
      <c r="QWA147"/>
      <c r="QWB147"/>
      <c r="QWC147"/>
      <c r="QWD147"/>
      <c r="QWE147"/>
      <c r="QWF147"/>
      <c r="QWG147"/>
      <c r="QWH147"/>
      <c r="QWI147"/>
      <c r="QWJ147"/>
      <c r="QWK147"/>
      <c r="QWL147"/>
      <c r="QWM147"/>
      <c r="QWN147"/>
      <c r="QWO147"/>
      <c r="QWP147"/>
      <c r="QWQ147"/>
      <c r="QWR147"/>
      <c r="QWS147"/>
      <c r="QWT147"/>
      <c r="QWU147"/>
      <c r="QWV147"/>
      <c r="QWW147"/>
      <c r="QWX147"/>
      <c r="QWY147"/>
      <c r="QWZ147"/>
      <c r="QXA147"/>
      <c r="QXB147"/>
      <c r="QXC147"/>
      <c r="QXD147"/>
      <c r="QXE147"/>
      <c r="QXF147"/>
      <c r="QXG147"/>
      <c r="QXH147"/>
      <c r="QXI147"/>
      <c r="QXJ147"/>
      <c r="QXK147"/>
      <c r="QXL147"/>
      <c r="QXM147"/>
      <c r="QXN147"/>
      <c r="QXO147"/>
      <c r="QXP147"/>
      <c r="QXQ147"/>
      <c r="QXR147"/>
      <c r="QXS147"/>
      <c r="QXT147"/>
      <c r="QXU147"/>
      <c r="QXV147"/>
      <c r="QXW147"/>
      <c r="QXX147"/>
      <c r="QXY147"/>
      <c r="QXZ147"/>
      <c r="QYA147"/>
      <c r="QYB147"/>
      <c r="QYC147"/>
      <c r="QYD147"/>
      <c r="QYE147"/>
      <c r="QYF147"/>
      <c r="QYG147"/>
      <c r="QYH147"/>
      <c r="QYI147"/>
      <c r="QYJ147"/>
      <c r="QYK147"/>
      <c r="QYL147"/>
      <c r="QYM147"/>
      <c r="QYN147"/>
      <c r="QYO147"/>
      <c r="QYP147"/>
      <c r="QYQ147"/>
      <c r="QYR147"/>
      <c r="QYS147"/>
      <c r="QYT147"/>
      <c r="QYU147"/>
      <c r="QYV147"/>
      <c r="QYW147"/>
      <c r="QYX147"/>
      <c r="QYY147"/>
      <c r="QYZ147"/>
      <c r="QZA147"/>
      <c r="QZB147"/>
      <c r="QZC147"/>
      <c r="QZD147"/>
      <c r="QZE147"/>
      <c r="QZF147"/>
      <c r="QZG147"/>
      <c r="QZH147"/>
      <c r="QZI147"/>
      <c r="QZJ147"/>
      <c r="QZK147"/>
      <c r="QZL147"/>
      <c r="QZM147"/>
      <c r="QZN147"/>
      <c r="QZO147"/>
      <c r="QZP147"/>
      <c r="QZQ147"/>
      <c r="QZR147"/>
      <c r="QZS147"/>
      <c r="QZT147"/>
      <c r="QZU147"/>
      <c r="QZV147"/>
      <c r="QZW147"/>
      <c r="QZX147"/>
      <c r="QZY147"/>
      <c r="QZZ147"/>
      <c r="RAA147"/>
      <c r="RAB147"/>
      <c r="RAC147"/>
      <c r="RAD147"/>
      <c r="RAE147"/>
      <c r="RAF147"/>
      <c r="RAG147"/>
      <c r="RAH147"/>
      <c r="RAI147"/>
      <c r="RAJ147"/>
      <c r="RAK147"/>
      <c r="RAL147"/>
      <c r="RAM147"/>
      <c r="RAN147"/>
      <c r="RAO147"/>
      <c r="RAP147"/>
      <c r="RAQ147"/>
      <c r="RAR147"/>
      <c r="RAS147"/>
      <c r="RAT147"/>
      <c r="RAU147"/>
      <c r="RAV147"/>
      <c r="RAW147"/>
      <c r="RAX147"/>
      <c r="RAY147"/>
      <c r="RAZ147"/>
      <c r="RBA147"/>
      <c r="RBB147"/>
      <c r="RBC147"/>
      <c r="RBD147"/>
      <c r="RBE147"/>
      <c r="RBF147"/>
      <c r="RBG147"/>
      <c r="RBH147"/>
      <c r="RBI147"/>
      <c r="RBJ147"/>
      <c r="RBK147"/>
      <c r="RBL147"/>
      <c r="RBM147"/>
      <c r="RBN147"/>
      <c r="RBO147"/>
      <c r="RBP147"/>
      <c r="RBQ147"/>
      <c r="RBR147"/>
      <c r="RBS147"/>
      <c r="RBT147"/>
      <c r="RBU147"/>
      <c r="RBV147"/>
      <c r="RBW147"/>
      <c r="RBX147"/>
      <c r="RBY147"/>
      <c r="RBZ147"/>
      <c r="RCA147"/>
      <c r="RCB147"/>
      <c r="RCC147"/>
      <c r="RCD147"/>
      <c r="RCE147"/>
      <c r="RCF147"/>
      <c r="RCG147"/>
      <c r="RCH147"/>
      <c r="RCI147"/>
      <c r="RCJ147"/>
      <c r="RCK147"/>
      <c r="RCL147"/>
      <c r="RCM147"/>
      <c r="RCN147"/>
      <c r="RCO147"/>
      <c r="RCP147"/>
      <c r="RCQ147"/>
      <c r="RCR147"/>
      <c r="RCS147"/>
      <c r="RCT147"/>
      <c r="RCU147"/>
      <c r="RCV147"/>
      <c r="RCW147"/>
      <c r="RCX147"/>
      <c r="RCY147"/>
      <c r="RCZ147"/>
      <c r="RDA147"/>
      <c r="RDB147"/>
      <c r="RDC147"/>
      <c r="RDD147"/>
      <c r="RDE147"/>
      <c r="RDF147"/>
      <c r="RDG147"/>
      <c r="RDH147"/>
      <c r="RDI147"/>
      <c r="RDJ147"/>
      <c r="RDK147"/>
      <c r="RDL147"/>
      <c r="RDM147"/>
      <c r="RDN147"/>
      <c r="RDO147"/>
      <c r="RDP147"/>
      <c r="RDQ147"/>
      <c r="RDR147"/>
      <c r="RDS147"/>
      <c r="RDT147"/>
      <c r="RDU147"/>
      <c r="RDV147"/>
      <c r="RDW147"/>
      <c r="RDX147"/>
      <c r="RDY147"/>
      <c r="RDZ147"/>
      <c r="REA147"/>
      <c r="REB147"/>
      <c r="REC147"/>
      <c r="RED147"/>
      <c r="REE147"/>
      <c r="REF147"/>
      <c r="REG147"/>
      <c r="REH147"/>
      <c r="REI147"/>
      <c r="REJ147"/>
      <c r="REK147"/>
      <c r="REL147"/>
      <c r="REM147"/>
      <c r="REN147"/>
      <c r="REO147"/>
      <c r="REP147"/>
      <c r="REQ147"/>
      <c r="RER147"/>
      <c r="RES147"/>
      <c r="RET147"/>
      <c r="REU147"/>
      <c r="REV147"/>
      <c r="REW147"/>
      <c r="REX147"/>
      <c r="REY147"/>
      <c r="REZ147"/>
      <c r="RFA147"/>
      <c r="RFB147"/>
      <c r="RFC147"/>
      <c r="RFD147"/>
      <c r="RFE147"/>
      <c r="RFF147"/>
      <c r="RFG147"/>
      <c r="RFH147"/>
      <c r="RFI147"/>
      <c r="RFJ147"/>
      <c r="RFK147"/>
      <c r="RFL147"/>
      <c r="RFM147"/>
      <c r="RFN147"/>
      <c r="RFO147"/>
      <c r="RFP147"/>
      <c r="RFQ147"/>
      <c r="RFR147"/>
      <c r="RFS147"/>
      <c r="RFT147"/>
      <c r="RFU147"/>
      <c r="RFV147"/>
      <c r="RFW147"/>
      <c r="RFX147"/>
      <c r="RFY147"/>
      <c r="RFZ147"/>
      <c r="RGA147"/>
      <c r="RGB147"/>
      <c r="RGC147"/>
      <c r="RGD147"/>
      <c r="RGE147"/>
      <c r="RGF147"/>
      <c r="RGG147"/>
      <c r="RGH147"/>
      <c r="RGI147"/>
      <c r="RGJ147"/>
      <c r="RGK147"/>
      <c r="RGL147"/>
      <c r="RGM147"/>
      <c r="RGN147"/>
      <c r="RGO147"/>
      <c r="RGP147"/>
      <c r="RGQ147"/>
      <c r="RGR147"/>
      <c r="RGS147"/>
      <c r="RGT147"/>
      <c r="RGU147"/>
      <c r="RGV147"/>
      <c r="RGW147"/>
      <c r="RGX147"/>
      <c r="RGY147"/>
      <c r="RGZ147"/>
      <c r="RHA147"/>
      <c r="RHB147"/>
      <c r="RHC147"/>
      <c r="RHD147"/>
      <c r="RHE147"/>
      <c r="RHF147"/>
      <c r="RHG147"/>
      <c r="RHH147"/>
      <c r="RHI147"/>
      <c r="RHJ147"/>
      <c r="RHK147"/>
      <c r="RHL147"/>
      <c r="RHM147"/>
      <c r="RHN147"/>
      <c r="RHO147"/>
      <c r="RHP147"/>
      <c r="RHQ147"/>
      <c r="RHR147"/>
      <c r="RHS147"/>
      <c r="RHT147"/>
      <c r="RHU147"/>
      <c r="RHV147"/>
      <c r="RHW147"/>
      <c r="RHX147"/>
      <c r="RHY147"/>
      <c r="RHZ147"/>
      <c r="RIA147"/>
      <c r="RIB147"/>
      <c r="RIC147"/>
      <c r="RID147"/>
      <c r="RIE147"/>
      <c r="RIF147"/>
      <c r="RIG147"/>
      <c r="RIH147"/>
      <c r="RII147"/>
      <c r="RIJ147"/>
      <c r="RIK147"/>
      <c r="RIL147"/>
      <c r="RIM147"/>
      <c r="RIN147"/>
      <c r="RIO147"/>
      <c r="RIP147"/>
      <c r="RIQ147"/>
      <c r="RIR147"/>
      <c r="RIS147"/>
      <c r="RIT147"/>
      <c r="RIU147"/>
      <c r="RIV147"/>
      <c r="RIW147"/>
      <c r="RIX147"/>
      <c r="RIY147"/>
      <c r="RIZ147"/>
      <c r="RJA147"/>
      <c r="RJB147"/>
      <c r="RJC147"/>
      <c r="RJD147"/>
      <c r="RJE147"/>
      <c r="RJF147"/>
      <c r="RJG147"/>
      <c r="RJH147"/>
      <c r="RJI147"/>
      <c r="RJJ147"/>
      <c r="RJK147"/>
      <c r="RJL147"/>
      <c r="RJM147"/>
      <c r="RJN147"/>
      <c r="RJO147"/>
      <c r="RJP147"/>
      <c r="RJQ147"/>
      <c r="RJR147"/>
      <c r="RJS147"/>
      <c r="RJT147"/>
      <c r="RJU147"/>
      <c r="RJV147"/>
      <c r="RJW147"/>
      <c r="RJX147"/>
      <c r="RJY147"/>
      <c r="RJZ147"/>
      <c r="RKA147"/>
      <c r="RKB147"/>
      <c r="RKC147"/>
      <c r="RKD147"/>
      <c r="RKE147"/>
      <c r="RKF147"/>
      <c r="RKG147"/>
      <c r="RKH147"/>
      <c r="RKI147"/>
      <c r="RKJ147"/>
      <c r="RKK147"/>
      <c r="RKL147"/>
      <c r="RKM147"/>
      <c r="RKN147"/>
      <c r="RKO147"/>
      <c r="RKP147"/>
      <c r="RKQ147"/>
      <c r="RKR147"/>
      <c r="RKS147"/>
      <c r="RKT147"/>
      <c r="RKU147"/>
      <c r="RKV147"/>
      <c r="RKW147"/>
      <c r="RKX147"/>
      <c r="RKY147"/>
      <c r="RKZ147"/>
      <c r="RLA147"/>
      <c r="RLB147"/>
      <c r="RLC147"/>
      <c r="RLD147"/>
      <c r="RLE147"/>
      <c r="RLF147"/>
      <c r="RLG147"/>
      <c r="RLH147"/>
      <c r="RLI147"/>
      <c r="RLJ147"/>
      <c r="RLK147"/>
      <c r="RLL147"/>
      <c r="RLM147"/>
      <c r="RLN147"/>
      <c r="RLO147"/>
      <c r="RLP147"/>
      <c r="RLQ147"/>
      <c r="RLR147"/>
      <c r="RLS147"/>
      <c r="RLT147"/>
      <c r="RLU147"/>
      <c r="RLV147"/>
      <c r="RLW147"/>
      <c r="RLX147"/>
      <c r="RLY147"/>
      <c r="RLZ147"/>
      <c r="RMA147"/>
      <c r="RMB147"/>
      <c r="RMC147"/>
      <c r="RMD147"/>
      <c r="RME147"/>
      <c r="RMF147"/>
      <c r="RMG147"/>
      <c r="RMH147"/>
      <c r="RMI147"/>
      <c r="RMJ147"/>
      <c r="RMK147"/>
      <c r="RML147"/>
      <c r="RMM147"/>
      <c r="RMN147"/>
      <c r="RMO147"/>
      <c r="RMP147"/>
      <c r="RMQ147"/>
      <c r="RMR147"/>
      <c r="RMS147"/>
      <c r="RMT147"/>
      <c r="RMU147"/>
      <c r="RMV147"/>
      <c r="RMW147"/>
      <c r="RMX147"/>
      <c r="RMY147"/>
      <c r="RMZ147"/>
      <c r="RNA147"/>
      <c r="RNB147"/>
      <c r="RNC147"/>
      <c r="RND147"/>
      <c r="RNE147"/>
      <c r="RNF147"/>
      <c r="RNG147"/>
      <c r="RNH147"/>
      <c r="RNI147"/>
      <c r="RNJ147"/>
      <c r="RNK147"/>
      <c r="RNL147"/>
      <c r="RNM147"/>
      <c r="RNN147"/>
      <c r="RNO147"/>
      <c r="RNP147"/>
      <c r="RNQ147"/>
      <c r="RNR147"/>
      <c r="RNS147"/>
      <c r="RNT147"/>
      <c r="RNU147"/>
      <c r="RNV147"/>
      <c r="RNW147"/>
      <c r="RNX147"/>
      <c r="RNY147"/>
      <c r="RNZ147"/>
      <c r="ROA147"/>
      <c r="ROB147"/>
      <c r="ROC147"/>
      <c r="ROD147"/>
      <c r="ROE147"/>
      <c r="ROF147"/>
      <c r="ROG147"/>
      <c r="ROH147"/>
      <c r="ROI147"/>
      <c r="ROJ147"/>
      <c r="ROK147"/>
      <c r="ROL147"/>
      <c r="ROM147"/>
      <c r="RON147"/>
      <c r="ROO147"/>
      <c r="ROP147"/>
      <c r="ROQ147"/>
      <c r="ROR147"/>
      <c r="ROS147"/>
      <c r="ROT147"/>
      <c r="ROU147"/>
      <c r="ROV147"/>
      <c r="ROW147"/>
      <c r="ROX147"/>
      <c r="ROY147"/>
      <c r="ROZ147"/>
      <c r="RPA147"/>
      <c r="RPB147"/>
      <c r="RPC147"/>
      <c r="RPD147"/>
      <c r="RPE147"/>
      <c r="RPF147"/>
      <c r="RPG147"/>
      <c r="RPH147"/>
      <c r="RPI147"/>
      <c r="RPJ147"/>
      <c r="RPK147"/>
      <c r="RPL147"/>
      <c r="RPM147"/>
      <c r="RPN147"/>
      <c r="RPO147"/>
      <c r="RPP147"/>
      <c r="RPQ147"/>
      <c r="RPR147"/>
      <c r="RPS147"/>
      <c r="RPT147"/>
      <c r="RPU147"/>
      <c r="RPV147"/>
      <c r="RPW147"/>
      <c r="RPX147"/>
      <c r="RPY147"/>
      <c r="RPZ147"/>
      <c r="RQA147"/>
      <c r="RQB147"/>
      <c r="RQC147"/>
      <c r="RQD147"/>
      <c r="RQE147"/>
      <c r="RQF147"/>
      <c r="RQG147"/>
      <c r="RQH147"/>
      <c r="RQI147"/>
      <c r="RQJ147"/>
      <c r="RQK147"/>
      <c r="RQL147"/>
      <c r="RQM147"/>
      <c r="RQN147"/>
      <c r="RQO147"/>
      <c r="RQP147"/>
      <c r="RQQ147"/>
      <c r="RQR147"/>
      <c r="RQS147"/>
      <c r="RQT147"/>
      <c r="RQU147"/>
      <c r="RQV147"/>
      <c r="RQW147"/>
      <c r="RQX147"/>
      <c r="RQY147"/>
      <c r="RQZ147"/>
      <c r="RRA147"/>
      <c r="RRB147"/>
      <c r="RRC147"/>
      <c r="RRD147"/>
      <c r="RRE147"/>
      <c r="RRF147"/>
      <c r="RRG147"/>
      <c r="RRH147"/>
      <c r="RRI147"/>
      <c r="RRJ147"/>
      <c r="RRK147"/>
      <c r="RRL147"/>
      <c r="RRM147"/>
      <c r="RRN147"/>
      <c r="RRO147"/>
      <c r="RRP147"/>
      <c r="RRQ147"/>
      <c r="RRR147"/>
      <c r="RRS147"/>
      <c r="RRT147"/>
      <c r="RRU147"/>
      <c r="RRV147"/>
      <c r="RRW147"/>
      <c r="RRX147"/>
      <c r="RRY147"/>
      <c r="RRZ147"/>
      <c r="RSA147"/>
      <c r="RSB147"/>
      <c r="RSC147"/>
      <c r="RSD147"/>
      <c r="RSE147"/>
      <c r="RSF147"/>
      <c r="RSG147"/>
      <c r="RSH147"/>
      <c r="RSI147"/>
      <c r="RSJ147"/>
      <c r="RSK147"/>
      <c r="RSL147"/>
      <c r="RSM147"/>
      <c r="RSN147"/>
      <c r="RSO147"/>
      <c r="RSP147"/>
      <c r="RSQ147"/>
      <c r="RSR147"/>
      <c r="RSS147"/>
      <c r="RST147"/>
      <c r="RSU147"/>
      <c r="RSV147"/>
      <c r="RSW147"/>
      <c r="RSX147"/>
      <c r="RSY147"/>
      <c r="RSZ147"/>
      <c r="RTA147"/>
      <c r="RTB147"/>
      <c r="RTC147"/>
      <c r="RTD147"/>
      <c r="RTE147"/>
      <c r="RTF147"/>
      <c r="RTG147"/>
      <c r="RTH147"/>
      <c r="RTI147"/>
      <c r="RTJ147"/>
      <c r="RTK147"/>
      <c r="RTL147"/>
      <c r="RTM147"/>
      <c r="RTN147"/>
      <c r="RTO147"/>
      <c r="RTP147"/>
      <c r="RTQ147"/>
      <c r="RTR147"/>
      <c r="RTS147"/>
      <c r="RTT147"/>
      <c r="RTU147"/>
      <c r="RTV147"/>
      <c r="RTW147"/>
      <c r="RTX147"/>
      <c r="RTY147"/>
      <c r="RTZ147"/>
      <c r="RUA147"/>
      <c r="RUB147"/>
      <c r="RUC147"/>
      <c r="RUD147"/>
      <c r="RUE147"/>
      <c r="RUF147"/>
      <c r="RUG147"/>
      <c r="RUH147"/>
      <c r="RUI147"/>
      <c r="RUJ147"/>
      <c r="RUK147"/>
      <c r="RUL147"/>
      <c r="RUM147"/>
      <c r="RUN147"/>
      <c r="RUO147"/>
      <c r="RUP147"/>
      <c r="RUQ147"/>
      <c r="RUR147"/>
      <c r="RUS147"/>
      <c r="RUT147"/>
      <c r="RUU147"/>
      <c r="RUV147"/>
      <c r="RUW147"/>
      <c r="RUX147"/>
      <c r="RUY147"/>
      <c r="RUZ147"/>
      <c r="RVA147"/>
      <c r="RVB147"/>
      <c r="RVC147"/>
      <c r="RVD147"/>
      <c r="RVE147"/>
      <c r="RVF147"/>
      <c r="RVG147"/>
      <c r="RVH147"/>
      <c r="RVI147"/>
      <c r="RVJ147"/>
      <c r="RVK147"/>
      <c r="RVL147"/>
      <c r="RVM147"/>
      <c r="RVN147"/>
      <c r="RVO147"/>
      <c r="RVP147"/>
      <c r="RVQ147"/>
      <c r="RVR147"/>
      <c r="RVS147"/>
      <c r="RVT147"/>
      <c r="RVU147"/>
      <c r="RVV147"/>
      <c r="RVW147"/>
      <c r="RVX147"/>
      <c r="RVY147"/>
      <c r="RVZ147"/>
      <c r="RWA147"/>
      <c r="RWB147"/>
      <c r="RWC147"/>
      <c r="RWD147"/>
      <c r="RWE147"/>
      <c r="RWF147"/>
      <c r="RWG147"/>
      <c r="RWH147"/>
      <c r="RWI147"/>
      <c r="RWJ147"/>
      <c r="RWK147"/>
      <c r="RWL147"/>
      <c r="RWM147"/>
      <c r="RWN147"/>
      <c r="RWO147"/>
      <c r="RWP147"/>
      <c r="RWQ147"/>
      <c r="RWR147"/>
      <c r="RWS147"/>
      <c r="RWT147"/>
      <c r="RWU147"/>
      <c r="RWV147"/>
      <c r="RWW147"/>
      <c r="RWX147"/>
      <c r="RWY147"/>
      <c r="RWZ147"/>
      <c r="RXA147"/>
      <c r="RXB147"/>
      <c r="RXC147"/>
      <c r="RXD147"/>
      <c r="RXE147"/>
      <c r="RXF147"/>
      <c r="RXG147"/>
      <c r="RXH147"/>
      <c r="RXI147"/>
      <c r="RXJ147"/>
      <c r="RXK147"/>
      <c r="RXL147"/>
      <c r="RXM147"/>
      <c r="RXN147"/>
      <c r="RXO147"/>
      <c r="RXP147"/>
      <c r="RXQ147"/>
      <c r="RXR147"/>
      <c r="RXS147"/>
      <c r="RXT147"/>
      <c r="RXU147"/>
      <c r="RXV147"/>
      <c r="RXW147"/>
      <c r="RXX147"/>
      <c r="RXY147"/>
      <c r="RXZ147"/>
      <c r="RYA147"/>
      <c r="RYB147"/>
      <c r="RYC147"/>
      <c r="RYD147"/>
      <c r="RYE147"/>
      <c r="RYF147"/>
      <c r="RYG147"/>
      <c r="RYH147"/>
      <c r="RYI147"/>
      <c r="RYJ147"/>
      <c r="RYK147"/>
      <c r="RYL147"/>
      <c r="RYM147"/>
      <c r="RYN147"/>
      <c r="RYO147"/>
      <c r="RYP147"/>
      <c r="RYQ147"/>
      <c r="RYR147"/>
      <c r="RYS147"/>
      <c r="RYT147"/>
      <c r="RYU147"/>
      <c r="RYV147"/>
      <c r="RYW147"/>
      <c r="RYX147"/>
      <c r="RYY147"/>
      <c r="RYZ147"/>
      <c r="RZA147"/>
      <c r="RZB147"/>
      <c r="RZC147"/>
      <c r="RZD147"/>
      <c r="RZE147"/>
      <c r="RZF147"/>
      <c r="RZG147"/>
      <c r="RZH147"/>
      <c r="RZI147"/>
      <c r="RZJ147"/>
      <c r="RZK147"/>
      <c r="RZL147"/>
      <c r="RZM147"/>
      <c r="RZN147"/>
      <c r="RZO147"/>
      <c r="RZP147"/>
      <c r="RZQ147"/>
      <c r="RZR147"/>
      <c r="RZS147"/>
      <c r="RZT147"/>
      <c r="RZU147"/>
      <c r="RZV147"/>
      <c r="RZW147"/>
      <c r="RZX147"/>
      <c r="RZY147"/>
      <c r="RZZ147"/>
      <c r="SAA147"/>
      <c r="SAB147"/>
      <c r="SAC147"/>
      <c r="SAD147"/>
      <c r="SAE147"/>
      <c r="SAF147"/>
      <c r="SAG147"/>
      <c r="SAH147"/>
      <c r="SAI147"/>
      <c r="SAJ147"/>
      <c r="SAK147"/>
      <c r="SAL147"/>
      <c r="SAM147"/>
      <c r="SAN147"/>
      <c r="SAO147"/>
      <c r="SAP147"/>
      <c r="SAQ147"/>
      <c r="SAR147"/>
      <c r="SAS147"/>
      <c r="SAT147"/>
      <c r="SAU147"/>
      <c r="SAV147"/>
      <c r="SAW147"/>
      <c r="SAX147"/>
      <c r="SAY147"/>
      <c r="SAZ147"/>
      <c r="SBA147"/>
      <c r="SBB147"/>
      <c r="SBC147"/>
      <c r="SBD147"/>
      <c r="SBE147"/>
      <c r="SBF147"/>
      <c r="SBG147"/>
      <c r="SBH147"/>
      <c r="SBI147"/>
      <c r="SBJ147"/>
      <c r="SBK147"/>
      <c r="SBL147"/>
      <c r="SBM147"/>
      <c r="SBN147"/>
      <c r="SBO147"/>
      <c r="SBP147"/>
      <c r="SBQ147"/>
      <c r="SBR147"/>
      <c r="SBS147"/>
      <c r="SBT147"/>
      <c r="SBU147"/>
      <c r="SBV147"/>
      <c r="SBW147"/>
      <c r="SBX147"/>
      <c r="SBY147"/>
      <c r="SBZ147"/>
      <c r="SCA147"/>
      <c r="SCB147"/>
      <c r="SCC147"/>
      <c r="SCD147"/>
      <c r="SCE147"/>
      <c r="SCF147"/>
      <c r="SCG147"/>
      <c r="SCH147"/>
      <c r="SCI147"/>
      <c r="SCJ147"/>
      <c r="SCK147"/>
      <c r="SCL147"/>
      <c r="SCM147"/>
      <c r="SCN147"/>
      <c r="SCO147"/>
      <c r="SCP147"/>
      <c r="SCQ147"/>
      <c r="SCR147"/>
      <c r="SCS147"/>
      <c r="SCT147"/>
      <c r="SCU147"/>
      <c r="SCV147"/>
      <c r="SCW147"/>
      <c r="SCX147"/>
      <c r="SCY147"/>
      <c r="SCZ147"/>
      <c r="SDA147"/>
      <c r="SDB147"/>
      <c r="SDC147"/>
      <c r="SDD147"/>
      <c r="SDE147"/>
      <c r="SDF147"/>
      <c r="SDG147"/>
      <c r="SDH147"/>
      <c r="SDI147"/>
      <c r="SDJ147"/>
      <c r="SDK147"/>
      <c r="SDL147"/>
      <c r="SDM147"/>
      <c r="SDN147"/>
      <c r="SDO147"/>
      <c r="SDP147"/>
      <c r="SDQ147"/>
      <c r="SDR147"/>
      <c r="SDS147"/>
      <c r="SDT147"/>
      <c r="SDU147"/>
      <c r="SDV147"/>
      <c r="SDW147"/>
      <c r="SDX147"/>
      <c r="SDY147"/>
      <c r="SDZ147"/>
      <c r="SEA147"/>
      <c r="SEB147"/>
      <c r="SEC147"/>
      <c r="SED147"/>
      <c r="SEE147"/>
      <c r="SEF147"/>
      <c r="SEG147"/>
      <c r="SEH147"/>
      <c r="SEI147"/>
      <c r="SEJ147"/>
      <c r="SEK147"/>
      <c r="SEL147"/>
      <c r="SEM147"/>
      <c r="SEN147"/>
      <c r="SEO147"/>
      <c r="SEP147"/>
      <c r="SEQ147"/>
      <c r="SER147"/>
      <c r="SES147"/>
      <c r="SET147"/>
      <c r="SEU147"/>
      <c r="SEV147"/>
      <c r="SEW147"/>
      <c r="SEX147"/>
      <c r="SEY147"/>
      <c r="SEZ147"/>
      <c r="SFA147"/>
      <c r="SFB147"/>
      <c r="SFC147"/>
      <c r="SFD147"/>
      <c r="SFE147"/>
      <c r="SFF147"/>
      <c r="SFG147"/>
      <c r="SFH147"/>
      <c r="SFI147"/>
      <c r="SFJ147"/>
      <c r="SFK147"/>
      <c r="SFL147"/>
      <c r="SFM147"/>
      <c r="SFN147"/>
      <c r="SFO147"/>
      <c r="SFP147"/>
      <c r="SFQ147"/>
      <c r="SFR147"/>
      <c r="SFS147"/>
      <c r="SFT147"/>
      <c r="SFU147"/>
      <c r="SFV147"/>
      <c r="SFW147"/>
      <c r="SFX147"/>
      <c r="SFY147"/>
      <c r="SFZ147"/>
      <c r="SGA147"/>
      <c r="SGB147"/>
      <c r="SGC147"/>
      <c r="SGD147"/>
      <c r="SGE147"/>
      <c r="SGF147"/>
      <c r="SGG147"/>
      <c r="SGH147"/>
      <c r="SGI147"/>
      <c r="SGJ147"/>
      <c r="SGK147"/>
      <c r="SGL147"/>
      <c r="SGM147"/>
      <c r="SGN147"/>
      <c r="SGO147"/>
      <c r="SGP147"/>
      <c r="SGQ147"/>
      <c r="SGR147"/>
      <c r="SGS147"/>
      <c r="SGT147"/>
      <c r="SGU147"/>
      <c r="SGV147"/>
      <c r="SGW147"/>
      <c r="SGX147"/>
      <c r="SGY147"/>
      <c r="SGZ147"/>
      <c r="SHA147"/>
      <c r="SHB147"/>
      <c r="SHC147"/>
      <c r="SHD147"/>
      <c r="SHE147"/>
      <c r="SHF147"/>
      <c r="SHG147"/>
      <c r="SHH147"/>
      <c r="SHI147"/>
      <c r="SHJ147"/>
      <c r="SHK147"/>
      <c r="SHL147"/>
      <c r="SHM147"/>
      <c r="SHN147"/>
      <c r="SHO147"/>
      <c r="SHP147"/>
      <c r="SHQ147"/>
      <c r="SHR147"/>
      <c r="SHS147"/>
      <c r="SHT147"/>
      <c r="SHU147"/>
      <c r="SHV147"/>
      <c r="SHW147"/>
      <c r="SHX147"/>
      <c r="SHY147"/>
      <c r="SHZ147"/>
      <c r="SIA147"/>
      <c r="SIB147"/>
      <c r="SIC147"/>
      <c r="SID147"/>
      <c r="SIE147"/>
      <c r="SIF147"/>
      <c r="SIG147"/>
      <c r="SIH147"/>
      <c r="SII147"/>
      <c r="SIJ147"/>
      <c r="SIK147"/>
      <c r="SIL147"/>
      <c r="SIM147"/>
      <c r="SIN147"/>
      <c r="SIO147"/>
      <c r="SIP147"/>
      <c r="SIQ147"/>
      <c r="SIR147"/>
      <c r="SIS147"/>
      <c r="SIT147"/>
      <c r="SIU147"/>
      <c r="SIV147"/>
      <c r="SIW147"/>
      <c r="SIX147"/>
      <c r="SIY147"/>
      <c r="SIZ147"/>
      <c r="SJA147"/>
      <c r="SJB147"/>
      <c r="SJC147"/>
      <c r="SJD147"/>
      <c r="SJE147"/>
      <c r="SJF147"/>
      <c r="SJG147"/>
      <c r="SJH147"/>
      <c r="SJI147"/>
      <c r="SJJ147"/>
      <c r="SJK147"/>
      <c r="SJL147"/>
      <c r="SJM147"/>
      <c r="SJN147"/>
      <c r="SJO147"/>
      <c r="SJP147"/>
      <c r="SJQ147"/>
      <c r="SJR147"/>
      <c r="SJS147"/>
      <c r="SJT147"/>
      <c r="SJU147"/>
      <c r="SJV147"/>
      <c r="SJW147"/>
      <c r="SJX147"/>
      <c r="SJY147"/>
      <c r="SJZ147"/>
      <c r="SKA147"/>
      <c r="SKB147"/>
      <c r="SKC147"/>
      <c r="SKD147"/>
      <c r="SKE147"/>
      <c r="SKF147"/>
      <c r="SKG147"/>
      <c r="SKH147"/>
      <c r="SKI147"/>
      <c r="SKJ147"/>
      <c r="SKK147"/>
      <c r="SKL147"/>
      <c r="SKM147"/>
      <c r="SKN147"/>
      <c r="SKO147"/>
      <c r="SKP147"/>
      <c r="SKQ147"/>
      <c r="SKR147"/>
      <c r="SKS147"/>
      <c r="SKT147"/>
      <c r="SKU147"/>
      <c r="SKV147"/>
      <c r="SKW147"/>
      <c r="SKX147"/>
      <c r="SKY147"/>
      <c r="SKZ147"/>
      <c r="SLA147"/>
      <c r="SLB147"/>
      <c r="SLC147"/>
      <c r="SLD147"/>
      <c r="SLE147"/>
      <c r="SLF147"/>
      <c r="SLG147"/>
      <c r="SLH147"/>
      <c r="SLI147"/>
      <c r="SLJ147"/>
      <c r="SLK147"/>
      <c r="SLL147"/>
      <c r="SLM147"/>
      <c r="SLN147"/>
      <c r="SLO147"/>
      <c r="SLP147"/>
      <c r="SLQ147"/>
      <c r="SLR147"/>
      <c r="SLS147"/>
      <c r="SLT147"/>
      <c r="SLU147"/>
      <c r="SLV147"/>
      <c r="SLW147"/>
      <c r="SLX147"/>
      <c r="SLY147"/>
      <c r="SLZ147"/>
      <c r="SMA147"/>
      <c r="SMB147"/>
      <c r="SMC147"/>
      <c r="SMD147"/>
      <c r="SME147"/>
      <c r="SMF147"/>
      <c r="SMG147"/>
      <c r="SMH147"/>
      <c r="SMI147"/>
      <c r="SMJ147"/>
      <c r="SMK147"/>
      <c r="SML147"/>
      <c r="SMM147"/>
      <c r="SMN147"/>
      <c r="SMO147"/>
      <c r="SMP147"/>
      <c r="SMQ147"/>
      <c r="SMR147"/>
      <c r="SMS147"/>
      <c r="SMT147"/>
      <c r="SMU147"/>
      <c r="SMV147"/>
      <c r="SMW147"/>
      <c r="SMX147"/>
      <c r="SMY147"/>
      <c r="SMZ147"/>
      <c r="SNA147"/>
      <c r="SNB147"/>
      <c r="SNC147"/>
      <c r="SND147"/>
      <c r="SNE147"/>
      <c r="SNF147"/>
      <c r="SNG147"/>
      <c r="SNH147"/>
      <c r="SNI147"/>
      <c r="SNJ147"/>
      <c r="SNK147"/>
      <c r="SNL147"/>
      <c r="SNM147"/>
      <c r="SNN147"/>
      <c r="SNO147"/>
      <c r="SNP147"/>
      <c r="SNQ147"/>
      <c r="SNR147"/>
      <c r="SNS147"/>
      <c r="SNT147"/>
      <c r="SNU147"/>
      <c r="SNV147"/>
      <c r="SNW147"/>
      <c r="SNX147"/>
      <c r="SNY147"/>
      <c r="SNZ147"/>
      <c r="SOA147"/>
      <c r="SOB147"/>
      <c r="SOC147"/>
      <c r="SOD147"/>
      <c r="SOE147"/>
      <c r="SOF147"/>
      <c r="SOG147"/>
      <c r="SOH147"/>
      <c r="SOI147"/>
      <c r="SOJ147"/>
      <c r="SOK147"/>
      <c r="SOL147"/>
      <c r="SOM147"/>
      <c r="SON147"/>
      <c r="SOO147"/>
      <c r="SOP147"/>
      <c r="SOQ147"/>
      <c r="SOR147"/>
      <c r="SOS147"/>
      <c r="SOT147"/>
      <c r="SOU147"/>
      <c r="SOV147"/>
      <c r="SOW147"/>
      <c r="SOX147"/>
      <c r="SOY147"/>
      <c r="SOZ147"/>
      <c r="SPA147"/>
      <c r="SPB147"/>
      <c r="SPC147"/>
      <c r="SPD147"/>
      <c r="SPE147"/>
      <c r="SPF147"/>
      <c r="SPG147"/>
      <c r="SPH147"/>
      <c r="SPI147"/>
      <c r="SPJ147"/>
      <c r="SPK147"/>
      <c r="SPL147"/>
      <c r="SPM147"/>
      <c r="SPN147"/>
      <c r="SPO147"/>
      <c r="SPP147"/>
      <c r="SPQ147"/>
      <c r="SPR147"/>
      <c r="SPS147"/>
      <c r="SPT147"/>
      <c r="SPU147"/>
      <c r="SPV147"/>
      <c r="SPW147"/>
      <c r="SPX147"/>
      <c r="SPY147"/>
      <c r="SPZ147"/>
      <c r="SQA147"/>
      <c r="SQB147"/>
      <c r="SQC147"/>
      <c r="SQD147"/>
      <c r="SQE147"/>
      <c r="SQF147"/>
      <c r="SQG147"/>
      <c r="SQH147"/>
      <c r="SQI147"/>
      <c r="SQJ147"/>
      <c r="SQK147"/>
      <c r="SQL147"/>
      <c r="SQM147"/>
      <c r="SQN147"/>
      <c r="SQO147"/>
      <c r="SQP147"/>
      <c r="SQQ147"/>
      <c r="SQR147"/>
      <c r="SQS147"/>
      <c r="SQT147"/>
      <c r="SQU147"/>
      <c r="SQV147"/>
      <c r="SQW147"/>
      <c r="SQX147"/>
      <c r="SQY147"/>
      <c r="SQZ147"/>
      <c r="SRA147"/>
      <c r="SRB147"/>
      <c r="SRC147"/>
      <c r="SRD147"/>
      <c r="SRE147"/>
      <c r="SRF147"/>
      <c r="SRG147"/>
      <c r="SRH147"/>
      <c r="SRI147"/>
      <c r="SRJ147"/>
      <c r="SRK147"/>
      <c r="SRL147"/>
      <c r="SRM147"/>
      <c r="SRN147"/>
      <c r="SRO147"/>
      <c r="SRP147"/>
      <c r="SRQ147"/>
      <c r="SRR147"/>
      <c r="SRS147"/>
      <c r="SRT147"/>
      <c r="SRU147"/>
      <c r="SRV147"/>
      <c r="SRW147"/>
      <c r="SRX147"/>
      <c r="SRY147"/>
      <c r="SRZ147"/>
      <c r="SSA147"/>
      <c r="SSB147"/>
      <c r="SSC147"/>
      <c r="SSD147"/>
      <c r="SSE147"/>
      <c r="SSF147"/>
      <c r="SSG147"/>
      <c r="SSH147"/>
      <c r="SSI147"/>
      <c r="SSJ147"/>
      <c r="SSK147"/>
      <c r="SSL147"/>
      <c r="SSM147"/>
      <c r="SSN147"/>
      <c r="SSO147"/>
      <c r="SSP147"/>
      <c r="SSQ147"/>
      <c r="SSR147"/>
      <c r="SSS147"/>
      <c r="SST147"/>
      <c r="SSU147"/>
      <c r="SSV147"/>
      <c r="SSW147"/>
      <c r="SSX147"/>
      <c r="SSY147"/>
      <c r="SSZ147"/>
      <c r="STA147"/>
      <c r="STB147"/>
      <c r="STC147"/>
      <c r="STD147"/>
      <c r="STE147"/>
      <c r="STF147"/>
      <c r="STG147"/>
      <c r="STH147"/>
      <c r="STI147"/>
      <c r="STJ147"/>
      <c r="STK147"/>
      <c r="STL147"/>
      <c r="STM147"/>
      <c r="STN147"/>
      <c r="STO147"/>
      <c r="STP147"/>
      <c r="STQ147"/>
      <c r="STR147"/>
      <c r="STS147"/>
      <c r="STT147"/>
      <c r="STU147"/>
      <c r="STV147"/>
      <c r="STW147"/>
      <c r="STX147"/>
      <c r="STY147"/>
      <c r="STZ147"/>
      <c r="SUA147"/>
      <c r="SUB147"/>
      <c r="SUC147"/>
      <c r="SUD147"/>
      <c r="SUE147"/>
      <c r="SUF147"/>
      <c r="SUG147"/>
      <c r="SUH147"/>
      <c r="SUI147"/>
      <c r="SUJ147"/>
      <c r="SUK147"/>
      <c r="SUL147"/>
      <c r="SUM147"/>
      <c r="SUN147"/>
      <c r="SUO147"/>
      <c r="SUP147"/>
      <c r="SUQ147"/>
      <c r="SUR147"/>
      <c r="SUS147"/>
      <c r="SUT147"/>
      <c r="SUU147"/>
      <c r="SUV147"/>
      <c r="SUW147"/>
      <c r="SUX147"/>
      <c r="SUY147"/>
      <c r="SUZ147"/>
      <c r="SVA147"/>
      <c r="SVB147"/>
      <c r="SVC147"/>
      <c r="SVD147"/>
      <c r="SVE147"/>
      <c r="SVF147"/>
      <c r="SVG147"/>
      <c r="SVH147"/>
      <c r="SVI147"/>
      <c r="SVJ147"/>
      <c r="SVK147"/>
      <c r="SVL147"/>
      <c r="SVM147"/>
      <c r="SVN147"/>
      <c r="SVO147"/>
      <c r="SVP147"/>
      <c r="SVQ147"/>
      <c r="SVR147"/>
      <c r="SVS147"/>
      <c r="SVT147"/>
      <c r="SVU147"/>
      <c r="SVV147"/>
      <c r="SVW147"/>
      <c r="SVX147"/>
      <c r="SVY147"/>
      <c r="SVZ147"/>
      <c r="SWA147"/>
      <c r="SWB147"/>
      <c r="SWC147"/>
      <c r="SWD147"/>
      <c r="SWE147"/>
      <c r="SWF147"/>
      <c r="SWG147"/>
      <c r="SWH147"/>
      <c r="SWI147"/>
      <c r="SWJ147"/>
      <c r="SWK147"/>
      <c r="SWL147"/>
      <c r="SWM147"/>
      <c r="SWN147"/>
      <c r="SWO147"/>
      <c r="SWP147"/>
      <c r="SWQ147"/>
      <c r="SWR147"/>
      <c r="SWS147"/>
      <c r="SWT147"/>
      <c r="SWU147"/>
      <c r="SWV147"/>
      <c r="SWW147"/>
      <c r="SWX147"/>
      <c r="SWY147"/>
      <c r="SWZ147"/>
      <c r="SXA147"/>
      <c r="SXB147"/>
      <c r="SXC147"/>
      <c r="SXD147"/>
      <c r="SXE147"/>
      <c r="SXF147"/>
      <c r="SXG147"/>
      <c r="SXH147"/>
      <c r="SXI147"/>
      <c r="SXJ147"/>
      <c r="SXK147"/>
      <c r="SXL147"/>
      <c r="SXM147"/>
      <c r="SXN147"/>
      <c r="SXO147"/>
      <c r="SXP147"/>
      <c r="SXQ147"/>
      <c r="SXR147"/>
      <c r="SXS147"/>
      <c r="SXT147"/>
      <c r="SXU147"/>
      <c r="SXV147"/>
      <c r="SXW147"/>
      <c r="SXX147"/>
      <c r="SXY147"/>
      <c r="SXZ147"/>
      <c r="SYA147"/>
      <c r="SYB147"/>
      <c r="SYC147"/>
      <c r="SYD147"/>
      <c r="SYE147"/>
      <c r="SYF147"/>
      <c r="SYG147"/>
      <c r="SYH147"/>
      <c r="SYI147"/>
      <c r="SYJ147"/>
      <c r="SYK147"/>
      <c r="SYL147"/>
      <c r="SYM147"/>
      <c r="SYN147"/>
      <c r="SYO147"/>
      <c r="SYP147"/>
      <c r="SYQ147"/>
      <c r="SYR147"/>
      <c r="SYS147"/>
      <c r="SYT147"/>
      <c r="SYU147"/>
      <c r="SYV147"/>
      <c r="SYW147"/>
      <c r="SYX147"/>
      <c r="SYY147"/>
      <c r="SYZ147"/>
      <c r="SZA147"/>
      <c r="SZB147"/>
      <c r="SZC147"/>
      <c r="SZD147"/>
      <c r="SZE147"/>
      <c r="SZF147"/>
      <c r="SZG147"/>
      <c r="SZH147"/>
      <c r="SZI147"/>
      <c r="SZJ147"/>
      <c r="SZK147"/>
      <c r="SZL147"/>
      <c r="SZM147"/>
      <c r="SZN147"/>
      <c r="SZO147"/>
      <c r="SZP147"/>
      <c r="SZQ147"/>
      <c r="SZR147"/>
      <c r="SZS147"/>
      <c r="SZT147"/>
      <c r="SZU147"/>
      <c r="SZV147"/>
      <c r="SZW147"/>
      <c r="SZX147"/>
      <c r="SZY147"/>
      <c r="SZZ147"/>
      <c r="TAA147"/>
      <c r="TAB147"/>
      <c r="TAC147"/>
      <c r="TAD147"/>
      <c r="TAE147"/>
      <c r="TAF147"/>
      <c r="TAG147"/>
      <c r="TAH147"/>
      <c r="TAI147"/>
      <c r="TAJ147"/>
      <c r="TAK147"/>
      <c r="TAL147"/>
      <c r="TAM147"/>
      <c r="TAN147"/>
      <c r="TAO147"/>
      <c r="TAP147"/>
      <c r="TAQ147"/>
      <c r="TAR147"/>
      <c r="TAS147"/>
      <c r="TAT147"/>
      <c r="TAU147"/>
      <c r="TAV147"/>
      <c r="TAW147"/>
      <c r="TAX147"/>
      <c r="TAY147"/>
      <c r="TAZ147"/>
      <c r="TBA147"/>
      <c r="TBB147"/>
      <c r="TBC147"/>
      <c r="TBD147"/>
      <c r="TBE147"/>
      <c r="TBF147"/>
      <c r="TBG147"/>
      <c r="TBH147"/>
      <c r="TBI147"/>
      <c r="TBJ147"/>
      <c r="TBK147"/>
      <c r="TBL147"/>
      <c r="TBM147"/>
      <c r="TBN147"/>
      <c r="TBO147"/>
      <c r="TBP147"/>
      <c r="TBQ147"/>
      <c r="TBR147"/>
      <c r="TBS147"/>
      <c r="TBT147"/>
      <c r="TBU147"/>
      <c r="TBV147"/>
      <c r="TBW147"/>
      <c r="TBX147"/>
      <c r="TBY147"/>
      <c r="TBZ147"/>
      <c r="TCA147"/>
      <c r="TCB147"/>
      <c r="TCC147"/>
      <c r="TCD147"/>
      <c r="TCE147"/>
      <c r="TCF147"/>
      <c r="TCG147"/>
      <c r="TCH147"/>
      <c r="TCI147"/>
      <c r="TCJ147"/>
      <c r="TCK147"/>
      <c r="TCL147"/>
      <c r="TCM147"/>
      <c r="TCN147"/>
      <c r="TCO147"/>
      <c r="TCP147"/>
      <c r="TCQ147"/>
      <c r="TCR147"/>
      <c r="TCS147"/>
      <c r="TCT147"/>
      <c r="TCU147"/>
      <c r="TCV147"/>
      <c r="TCW147"/>
      <c r="TCX147"/>
      <c r="TCY147"/>
      <c r="TCZ147"/>
      <c r="TDA147"/>
      <c r="TDB147"/>
      <c r="TDC147"/>
      <c r="TDD147"/>
      <c r="TDE147"/>
      <c r="TDF147"/>
      <c r="TDG147"/>
      <c r="TDH147"/>
      <c r="TDI147"/>
      <c r="TDJ147"/>
      <c r="TDK147"/>
      <c r="TDL147"/>
      <c r="TDM147"/>
      <c r="TDN147"/>
      <c r="TDO147"/>
      <c r="TDP147"/>
      <c r="TDQ147"/>
      <c r="TDR147"/>
      <c r="TDS147"/>
      <c r="TDT147"/>
      <c r="TDU147"/>
      <c r="TDV147"/>
      <c r="TDW147"/>
      <c r="TDX147"/>
      <c r="TDY147"/>
      <c r="TDZ147"/>
      <c r="TEA147"/>
      <c r="TEB147"/>
      <c r="TEC147"/>
      <c r="TED147"/>
      <c r="TEE147"/>
      <c r="TEF147"/>
      <c r="TEG147"/>
      <c r="TEH147"/>
      <c r="TEI147"/>
      <c r="TEJ147"/>
      <c r="TEK147"/>
      <c r="TEL147"/>
      <c r="TEM147"/>
      <c r="TEN147"/>
      <c r="TEO147"/>
      <c r="TEP147"/>
      <c r="TEQ147"/>
      <c r="TER147"/>
      <c r="TES147"/>
      <c r="TET147"/>
      <c r="TEU147"/>
      <c r="TEV147"/>
      <c r="TEW147"/>
      <c r="TEX147"/>
      <c r="TEY147"/>
      <c r="TEZ147"/>
      <c r="TFA147"/>
      <c r="TFB147"/>
      <c r="TFC147"/>
      <c r="TFD147"/>
      <c r="TFE147"/>
      <c r="TFF147"/>
      <c r="TFG147"/>
      <c r="TFH147"/>
      <c r="TFI147"/>
      <c r="TFJ147"/>
      <c r="TFK147"/>
      <c r="TFL147"/>
      <c r="TFM147"/>
      <c r="TFN147"/>
      <c r="TFO147"/>
      <c r="TFP147"/>
      <c r="TFQ147"/>
      <c r="TFR147"/>
      <c r="TFS147"/>
      <c r="TFT147"/>
      <c r="TFU147"/>
      <c r="TFV147"/>
      <c r="TFW147"/>
      <c r="TFX147"/>
      <c r="TFY147"/>
      <c r="TFZ147"/>
      <c r="TGA147"/>
      <c r="TGB147"/>
      <c r="TGC147"/>
      <c r="TGD147"/>
      <c r="TGE147"/>
      <c r="TGF147"/>
      <c r="TGG147"/>
      <c r="TGH147"/>
      <c r="TGI147"/>
      <c r="TGJ147"/>
      <c r="TGK147"/>
      <c r="TGL147"/>
      <c r="TGM147"/>
      <c r="TGN147"/>
      <c r="TGO147"/>
      <c r="TGP147"/>
      <c r="TGQ147"/>
      <c r="TGR147"/>
      <c r="TGS147"/>
      <c r="TGT147"/>
      <c r="TGU147"/>
      <c r="TGV147"/>
      <c r="TGW147"/>
      <c r="TGX147"/>
      <c r="TGY147"/>
      <c r="TGZ147"/>
      <c r="THA147"/>
      <c r="THB147"/>
      <c r="THC147"/>
      <c r="THD147"/>
      <c r="THE147"/>
      <c r="THF147"/>
      <c r="THG147"/>
      <c r="THH147"/>
      <c r="THI147"/>
      <c r="THJ147"/>
      <c r="THK147"/>
      <c r="THL147"/>
      <c r="THM147"/>
      <c r="THN147"/>
      <c r="THO147"/>
      <c r="THP147"/>
      <c r="THQ147"/>
      <c r="THR147"/>
      <c r="THS147"/>
      <c r="THT147"/>
      <c r="THU147"/>
      <c r="THV147"/>
      <c r="THW147"/>
      <c r="THX147"/>
      <c r="THY147"/>
      <c r="THZ147"/>
      <c r="TIA147"/>
      <c r="TIB147"/>
      <c r="TIC147"/>
      <c r="TID147"/>
      <c r="TIE147"/>
      <c r="TIF147"/>
      <c r="TIG147"/>
      <c r="TIH147"/>
      <c r="TII147"/>
      <c r="TIJ147"/>
      <c r="TIK147"/>
      <c r="TIL147"/>
      <c r="TIM147"/>
      <c r="TIN147"/>
      <c r="TIO147"/>
      <c r="TIP147"/>
      <c r="TIQ147"/>
      <c r="TIR147"/>
      <c r="TIS147"/>
      <c r="TIT147"/>
      <c r="TIU147"/>
      <c r="TIV147"/>
      <c r="TIW147"/>
      <c r="TIX147"/>
      <c r="TIY147"/>
      <c r="TIZ147"/>
      <c r="TJA147"/>
      <c r="TJB147"/>
      <c r="TJC147"/>
      <c r="TJD147"/>
      <c r="TJE147"/>
      <c r="TJF147"/>
      <c r="TJG147"/>
      <c r="TJH147"/>
      <c r="TJI147"/>
      <c r="TJJ147"/>
      <c r="TJK147"/>
      <c r="TJL147"/>
      <c r="TJM147"/>
      <c r="TJN147"/>
      <c r="TJO147"/>
      <c r="TJP147"/>
      <c r="TJQ147"/>
      <c r="TJR147"/>
      <c r="TJS147"/>
      <c r="TJT147"/>
      <c r="TJU147"/>
      <c r="TJV147"/>
      <c r="TJW147"/>
      <c r="TJX147"/>
      <c r="TJY147"/>
      <c r="TJZ147"/>
      <c r="TKA147"/>
      <c r="TKB147"/>
      <c r="TKC147"/>
      <c r="TKD147"/>
      <c r="TKE147"/>
      <c r="TKF147"/>
      <c r="TKG147"/>
      <c r="TKH147"/>
      <c r="TKI147"/>
      <c r="TKJ147"/>
      <c r="TKK147"/>
      <c r="TKL147"/>
      <c r="TKM147"/>
      <c r="TKN147"/>
      <c r="TKO147"/>
      <c r="TKP147"/>
      <c r="TKQ147"/>
      <c r="TKR147"/>
      <c r="TKS147"/>
      <c r="TKT147"/>
      <c r="TKU147"/>
      <c r="TKV147"/>
      <c r="TKW147"/>
      <c r="TKX147"/>
      <c r="TKY147"/>
      <c r="TKZ147"/>
      <c r="TLA147"/>
      <c r="TLB147"/>
      <c r="TLC147"/>
      <c r="TLD147"/>
      <c r="TLE147"/>
      <c r="TLF147"/>
      <c r="TLG147"/>
      <c r="TLH147"/>
      <c r="TLI147"/>
      <c r="TLJ147"/>
      <c r="TLK147"/>
      <c r="TLL147"/>
      <c r="TLM147"/>
      <c r="TLN147"/>
      <c r="TLO147"/>
      <c r="TLP147"/>
      <c r="TLQ147"/>
      <c r="TLR147"/>
      <c r="TLS147"/>
      <c r="TLT147"/>
      <c r="TLU147"/>
      <c r="TLV147"/>
      <c r="TLW147"/>
      <c r="TLX147"/>
      <c r="TLY147"/>
      <c r="TLZ147"/>
      <c r="TMA147"/>
      <c r="TMB147"/>
      <c r="TMC147"/>
      <c r="TMD147"/>
      <c r="TME147"/>
      <c r="TMF147"/>
      <c r="TMG147"/>
      <c r="TMH147"/>
      <c r="TMI147"/>
      <c r="TMJ147"/>
      <c r="TMK147"/>
      <c r="TML147"/>
      <c r="TMM147"/>
      <c r="TMN147"/>
      <c r="TMO147"/>
      <c r="TMP147"/>
      <c r="TMQ147"/>
      <c r="TMR147"/>
      <c r="TMS147"/>
      <c r="TMT147"/>
      <c r="TMU147"/>
      <c r="TMV147"/>
      <c r="TMW147"/>
      <c r="TMX147"/>
      <c r="TMY147"/>
      <c r="TMZ147"/>
      <c r="TNA147"/>
      <c r="TNB147"/>
      <c r="TNC147"/>
      <c r="TND147"/>
      <c r="TNE147"/>
      <c r="TNF147"/>
      <c r="TNG147"/>
      <c r="TNH147"/>
      <c r="TNI147"/>
      <c r="TNJ147"/>
      <c r="TNK147"/>
      <c r="TNL147"/>
      <c r="TNM147"/>
      <c r="TNN147"/>
      <c r="TNO147"/>
      <c r="TNP147"/>
      <c r="TNQ147"/>
      <c r="TNR147"/>
      <c r="TNS147"/>
      <c r="TNT147"/>
      <c r="TNU147"/>
      <c r="TNV147"/>
      <c r="TNW147"/>
      <c r="TNX147"/>
      <c r="TNY147"/>
      <c r="TNZ147"/>
      <c r="TOA147"/>
      <c r="TOB147"/>
      <c r="TOC147"/>
      <c r="TOD147"/>
      <c r="TOE147"/>
      <c r="TOF147"/>
      <c r="TOG147"/>
      <c r="TOH147"/>
      <c r="TOI147"/>
      <c r="TOJ147"/>
      <c r="TOK147"/>
      <c r="TOL147"/>
      <c r="TOM147"/>
      <c r="TON147"/>
      <c r="TOO147"/>
      <c r="TOP147"/>
      <c r="TOQ147"/>
      <c r="TOR147"/>
      <c r="TOS147"/>
      <c r="TOT147"/>
      <c r="TOU147"/>
      <c r="TOV147"/>
      <c r="TOW147"/>
      <c r="TOX147"/>
      <c r="TOY147"/>
      <c r="TOZ147"/>
      <c r="TPA147"/>
      <c r="TPB147"/>
      <c r="TPC147"/>
      <c r="TPD147"/>
      <c r="TPE147"/>
      <c r="TPF147"/>
      <c r="TPG147"/>
      <c r="TPH147"/>
      <c r="TPI147"/>
      <c r="TPJ147"/>
      <c r="TPK147"/>
      <c r="TPL147"/>
      <c r="TPM147"/>
      <c r="TPN147"/>
      <c r="TPO147"/>
      <c r="TPP147"/>
      <c r="TPQ147"/>
      <c r="TPR147"/>
      <c r="TPS147"/>
      <c r="TPT147"/>
      <c r="TPU147"/>
      <c r="TPV147"/>
      <c r="TPW147"/>
      <c r="TPX147"/>
      <c r="TPY147"/>
      <c r="TPZ147"/>
      <c r="TQA147"/>
      <c r="TQB147"/>
      <c r="TQC147"/>
      <c r="TQD147"/>
      <c r="TQE147"/>
      <c r="TQF147"/>
      <c r="TQG147"/>
      <c r="TQH147"/>
      <c r="TQI147"/>
      <c r="TQJ147"/>
      <c r="TQK147"/>
      <c r="TQL147"/>
      <c r="TQM147"/>
      <c r="TQN147"/>
      <c r="TQO147"/>
      <c r="TQP147"/>
      <c r="TQQ147"/>
      <c r="TQR147"/>
      <c r="TQS147"/>
      <c r="TQT147"/>
      <c r="TQU147"/>
      <c r="TQV147"/>
      <c r="TQW147"/>
      <c r="TQX147"/>
      <c r="TQY147"/>
      <c r="TQZ147"/>
      <c r="TRA147"/>
      <c r="TRB147"/>
      <c r="TRC147"/>
      <c r="TRD147"/>
      <c r="TRE147"/>
      <c r="TRF147"/>
      <c r="TRG147"/>
      <c r="TRH147"/>
      <c r="TRI147"/>
      <c r="TRJ147"/>
      <c r="TRK147"/>
      <c r="TRL147"/>
      <c r="TRM147"/>
      <c r="TRN147"/>
      <c r="TRO147"/>
      <c r="TRP147"/>
      <c r="TRQ147"/>
      <c r="TRR147"/>
      <c r="TRS147"/>
      <c r="TRT147"/>
      <c r="TRU147"/>
      <c r="TRV147"/>
      <c r="TRW147"/>
      <c r="TRX147"/>
      <c r="TRY147"/>
      <c r="TRZ147"/>
      <c r="TSA147"/>
      <c r="TSB147"/>
      <c r="TSC147"/>
      <c r="TSD147"/>
      <c r="TSE147"/>
      <c r="TSF147"/>
      <c r="TSG147"/>
      <c r="TSH147"/>
      <c r="TSI147"/>
      <c r="TSJ147"/>
      <c r="TSK147"/>
      <c r="TSL147"/>
      <c r="TSM147"/>
      <c r="TSN147"/>
      <c r="TSO147"/>
      <c r="TSP147"/>
      <c r="TSQ147"/>
      <c r="TSR147"/>
      <c r="TSS147"/>
      <c r="TST147"/>
      <c r="TSU147"/>
      <c r="TSV147"/>
      <c r="TSW147"/>
      <c r="TSX147"/>
      <c r="TSY147"/>
      <c r="TSZ147"/>
      <c r="TTA147"/>
      <c r="TTB147"/>
      <c r="TTC147"/>
      <c r="TTD147"/>
      <c r="TTE147"/>
      <c r="TTF147"/>
      <c r="TTG147"/>
      <c r="TTH147"/>
      <c r="TTI147"/>
      <c r="TTJ147"/>
      <c r="TTK147"/>
      <c r="TTL147"/>
      <c r="TTM147"/>
      <c r="TTN147"/>
      <c r="TTO147"/>
      <c r="TTP147"/>
      <c r="TTQ147"/>
      <c r="TTR147"/>
      <c r="TTS147"/>
      <c r="TTT147"/>
      <c r="TTU147"/>
      <c r="TTV147"/>
      <c r="TTW147"/>
      <c r="TTX147"/>
      <c r="TTY147"/>
      <c r="TTZ147"/>
      <c r="TUA147"/>
      <c r="TUB147"/>
      <c r="TUC147"/>
      <c r="TUD147"/>
      <c r="TUE147"/>
      <c r="TUF147"/>
      <c r="TUG147"/>
      <c r="TUH147"/>
      <c r="TUI147"/>
      <c r="TUJ147"/>
      <c r="TUK147"/>
      <c r="TUL147"/>
      <c r="TUM147"/>
      <c r="TUN147"/>
      <c r="TUO147"/>
      <c r="TUP147"/>
      <c r="TUQ147"/>
      <c r="TUR147"/>
      <c r="TUS147"/>
      <c r="TUT147"/>
      <c r="TUU147"/>
      <c r="TUV147"/>
      <c r="TUW147"/>
      <c r="TUX147"/>
      <c r="TUY147"/>
      <c r="TUZ147"/>
      <c r="TVA147"/>
      <c r="TVB147"/>
      <c r="TVC147"/>
      <c r="TVD147"/>
      <c r="TVE147"/>
      <c r="TVF147"/>
      <c r="TVG147"/>
      <c r="TVH147"/>
      <c r="TVI147"/>
      <c r="TVJ147"/>
      <c r="TVK147"/>
      <c r="TVL147"/>
      <c r="TVM147"/>
      <c r="TVN147"/>
      <c r="TVO147"/>
      <c r="TVP147"/>
      <c r="TVQ147"/>
      <c r="TVR147"/>
      <c r="TVS147"/>
      <c r="TVT147"/>
      <c r="TVU147"/>
      <c r="TVV147"/>
      <c r="TVW147"/>
      <c r="TVX147"/>
      <c r="TVY147"/>
      <c r="TVZ147"/>
      <c r="TWA147"/>
      <c r="TWB147"/>
      <c r="TWC147"/>
      <c r="TWD147"/>
      <c r="TWE147"/>
      <c r="TWF147"/>
      <c r="TWG147"/>
      <c r="TWH147"/>
      <c r="TWI147"/>
      <c r="TWJ147"/>
      <c r="TWK147"/>
      <c r="TWL147"/>
      <c r="TWM147"/>
      <c r="TWN147"/>
      <c r="TWO147"/>
      <c r="TWP147"/>
      <c r="TWQ147"/>
      <c r="TWR147"/>
      <c r="TWS147"/>
      <c r="TWT147"/>
      <c r="TWU147"/>
      <c r="TWV147"/>
      <c r="TWW147"/>
      <c r="TWX147"/>
      <c r="TWY147"/>
      <c r="TWZ147"/>
      <c r="TXA147"/>
      <c r="TXB147"/>
      <c r="TXC147"/>
      <c r="TXD147"/>
      <c r="TXE147"/>
      <c r="TXF147"/>
      <c r="TXG147"/>
      <c r="TXH147"/>
      <c r="TXI147"/>
      <c r="TXJ147"/>
      <c r="TXK147"/>
      <c r="TXL147"/>
      <c r="TXM147"/>
      <c r="TXN147"/>
      <c r="TXO147"/>
      <c r="TXP147"/>
      <c r="TXQ147"/>
      <c r="TXR147"/>
      <c r="TXS147"/>
      <c r="TXT147"/>
      <c r="TXU147"/>
      <c r="TXV147"/>
      <c r="TXW147"/>
      <c r="TXX147"/>
      <c r="TXY147"/>
      <c r="TXZ147"/>
      <c r="TYA147"/>
      <c r="TYB147"/>
      <c r="TYC147"/>
      <c r="TYD147"/>
      <c r="TYE147"/>
      <c r="TYF147"/>
      <c r="TYG147"/>
      <c r="TYH147"/>
      <c r="TYI147"/>
      <c r="TYJ147"/>
      <c r="TYK147"/>
      <c r="TYL147"/>
      <c r="TYM147"/>
      <c r="TYN147"/>
      <c r="TYO147"/>
      <c r="TYP147"/>
      <c r="TYQ147"/>
      <c r="TYR147"/>
      <c r="TYS147"/>
      <c r="TYT147"/>
      <c r="TYU147"/>
      <c r="TYV147"/>
      <c r="TYW147"/>
      <c r="TYX147"/>
      <c r="TYY147"/>
      <c r="TYZ147"/>
      <c r="TZA147"/>
      <c r="TZB147"/>
      <c r="TZC147"/>
      <c r="TZD147"/>
      <c r="TZE147"/>
      <c r="TZF147"/>
      <c r="TZG147"/>
      <c r="TZH147"/>
      <c r="TZI147"/>
      <c r="TZJ147"/>
      <c r="TZK147"/>
      <c r="TZL147"/>
      <c r="TZM147"/>
      <c r="TZN147"/>
      <c r="TZO147"/>
      <c r="TZP147"/>
      <c r="TZQ147"/>
      <c r="TZR147"/>
      <c r="TZS147"/>
      <c r="TZT147"/>
      <c r="TZU147"/>
      <c r="TZV147"/>
      <c r="TZW147"/>
      <c r="TZX147"/>
      <c r="TZY147"/>
      <c r="TZZ147"/>
      <c r="UAA147"/>
      <c r="UAB147"/>
      <c r="UAC147"/>
      <c r="UAD147"/>
      <c r="UAE147"/>
      <c r="UAF147"/>
      <c r="UAG147"/>
      <c r="UAH147"/>
      <c r="UAI147"/>
      <c r="UAJ147"/>
      <c r="UAK147"/>
      <c r="UAL147"/>
      <c r="UAM147"/>
      <c r="UAN147"/>
      <c r="UAO147"/>
      <c r="UAP147"/>
      <c r="UAQ147"/>
      <c r="UAR147"/>
      <c r="UAS147"/>
      <c r="UAT147"/>
      <c r="UAU147"/>
      <c r="UAV147"/>
      <c r="UAW147"/>
      <c r="UAX147"/>
      <c r="UAY147"/>
      <c r="UAZ147"/>
      <c r="UBA147"/>
      <c r="UBB147"/>
      <c r="UBC147"/>
      <c r="UBD147"/>
      <c r="UBE147"/>
      <c r="UBF147"/>
      <c r="UBG147"/>
      <c r="UBH147"/>
      <c r="UBI147"/>
      <c r="UBJ147"/>
      <c r="UBK147"/>
      <c r="UBL147"/>
      <c r="UBM147"/>
      <c r="UBN147"/>
      <c r="UBO147"/>
      <c r="UBP147"/>
      <c r="UBQ147"/>
      <c r="UBR147"/>
      <c r="UBS147"/>
      <c r="UBT147"/>
      <c r="UBU147"/>
      <c r="UBV147"/>
      <c r="UBW147"/>
      <c r="UBX147"/>
      <c r="UBY147"/>
      <c r="UBZ147"/>
      <c r="UCA147"/>
      <c r="UCB147"/>
      <c r="UCC147"/>
      <c r="UCD147"/>
      <c r="UCE147"/>
      <c r="UCF147"/>
      <c r="UCG147"/>
      <c r="UCH147"/>
      <c r="UCI147"/>
      <c r="UCJ147"/>
      <c r="UCK147"/>
      <c r="UCL147"/>
      <c r="UCM147"/>
      <c r="UCN147"/>
      <c r="UCO147"/>
      <c r="UCP147"/>
      <c r="UCQ147"/>
      <c r="UCR147"/>
      <c r="UCS147"/>
      <c r="UCT147"/>
      <c r="UCU147"/>
      <c r="UCV147"/>
      <c r="UCW147"/>
      <c r="UCX147"/>
      <c r="UCY147"/>
      <c r="UCZ147"/>
      <c r="UDA147"/>
      <c r="UDB147"/>
      <c r="UDC147"/>
      <c r="UDD147"/>
      <c r="UDE147"/>
      <c r="UDF147"/>
      <c r="UDG147"/>
      <c r="UDH147"/>
      <c r="UDI147"/>
      <c r="UDJ147"/>
      <c r="UDK147"/>
      <c r="UDL147"/>
      <c r="UDM147"/>
      <c r="UDN147"/>
      <c r="UDO147"/>
      <c r="UDP147"/>
      <c r="UDQ147"/>
      <c r="UDR147"/>
      <c r="UDS147"/>
      <c r="UDT147"/>
      <c r="UDU147"/>
      <c r="UDV147"/>
      <c r="UDW147"/>
      <c r="UDX147"/>
      <c r="UDY147"/>
      <c r="UDZ147"/>
      <c r="UEA147"/>
      <c r="UEB147"/>
      <c r="UEC147"/>
      <c r="UED147"/>
      <c r="UEE147"/>
      <c r="UEF147"/>
      <c r="UEG147"/>
      <c r="UEH147"/>
      <c r="UEI147"/>
      <c r="UEJ147"/>
      <c r="UEK147"/>
      <c r="UEL147"/>
      <c r="UEM147"/>
      <c r="UEN147"/>
      <c r="UEO147"/>
      <c r="UEP147"/>
      <c r="UEQ147"/>
      <c r="UER147"/>
      <c r="UES147"/>
      <c r="UET147"/>
      <c r="UEU147"/>
      <c r="UEV147"/>
      <c r="UEW147"/>
      <c r="UEX147"/>
      <c r="UEY147"/>
      <c r="UEZ147"/>
      <c r="UFA147"/>
      <c r="UFB147"/>
      <c r="UFC147"/>
      <c r="UFD147"/>
      <c r="UFE147"/>
      <c r="UFF147"/>
      <c r="UFG147"/>
      <c r="UFH147"/>
      <c r="UFI147"/>
      <c r="UFJ147"/>
      <c r="UFK147"/>
      <c r="UFL147"/>
      <c r="UFM147"/>
      <c r="UFN147"/>
      <c r="UFO147"/>
      <c r="UFP147"/>
      <c r="UFQ147"/>
      <c r="UFR147"/>
      <c r="UFS147"/>
      <c r="UFT147"/>
      <c r="UFU147"/>
      <c r="UFV147"/>
      <c r="UFW147"/>
      <c r="UFX147"/>
      <c r="UFY147"/>
      <c r="UFZ147"/>
      <c r="UGA147"/>
      <c r="UGB147"/>
      <c r="UGC147"/>
      <c r="UGD147"/>
      <c r="UGE147"/>
      <c r="UGF147"/>
      <c r="UGG147"/>
      <c r="UGH147"/>
      <c r="UGI147"/>
      <c r="UGJ147"/>
      <c r="UGK147"/>
      <c r="UGL147"/>
      <c r="UGM147"/>
      <c r="UGN147"/>
      <c r="UGO147"/>
      <c r="UGP147"/>
      <c r="UGQ147"/>
      <c r="UGR147"/>
      <c r="UGS147"/>
      <c r="UGT147"/>
      <c r="UGU147"/>
      <c r="UGV147"/>
      <c r="UGW147"/>
      <c r="UGX147"/>
      <c r="UGY147"/>
      <c r="UGZ147"/>
      <c r="UHA147"/>
      <c r="UHB147"/>
      <c r="UHC147"/>
      <c r="UHD147"/>
      <c r="UHE147"/>
      <c r="UHF147"/>
      <c r="UHG147"/>
      <c r="UHH147"/>
      <c r="UHI147"/>
      <c r="UHJ147"/>
      <c r="UHK147"/>
      <c r="UHL147"/>
      <c r="UHM147"/>
      <c r="UHN147"/>
      <c r="UHO147"/>
      <c r="UHP147"/>
      <c r="UHQ147"/>
      <c r="UHR147"/>
      <c r="UHS147"/>
      <c r="UHT147"/>
      <c r="UHU147"/>
      <c r="UHV147"/>
      <c r="UHW147"/>
      <c r="UHX147"/>
      <c r="UHY147"/>
      <c r="UHZ147"/>
      <c r="UIA147"/>
      <c r="UIB147"/>
      <c r="UIC147"/>
      <c r="UID147"/>
      <c r="UIE147"/>
      <c r="UIF147"/>
      <c r="UIG147"/>
      <c r="UIH147"/>
      <c r="UII147"/>
      <c r="UIJ147"/>
      <c r="UIK147"/>
      <c r="UIL147"/>
      <c r="UIM147"/>
      <c r="UIN147"/>
      <c r="UIO147"/>
      <c r="UIP147"/>
      <c r="UIQ147"/>
      <c r="UIR147"/>
      <c r="UIS147"/>
      <c r="UIT147"/>
      <c r="UIU147"/>
      <c r="UIV147"/>
      <c r="UIW147"/>
      <c r="UIX147"/>
      <c r="UIY147"/>
      <c r="UIZ147"/>
      <c r="UJA147"/>
      <c r="UJB147"/>
      <c r="UJC147"/>
      <c r="UJD147"/>
      <c r="UJE147"/>
      <c r="UJF147"/>
      <c r="UJG147"/>
      <c r="UJH147"/>
      <c r="UJI147"/>
      <c r="UJJ147"/>
      <c r="UJK147"/>
      <c r="UJL147"/>
      <c r="UJM147"/>
      <c r="UJN147"/>
      <c r="UJO147"/>
      <c r="UJP147"/>
      <c r="UJQ147"/>
      <c r="UJR147"/>
      <c r="UJS147"/>
      <c r="UJT147"/>
      <c r="UJU147"/>
      <c r="UJV147"/>
      <c r="UJW147"/>
      <c r="UJX147"/>
      <c r="UJY147"/>
      <c r="UJZ147"/>
      <c r="UKA147"/>
      <c r="UKB147"/>
      <c r="UKC147"/>
      <c r="UKD147"/>
      <c r="UKE147"/>
      <c r="UKF147"/>
      <c r="UKG147"/>
      <c r="UKH147"/>
      <c r="UKI147"/>
      <c r="UKJ147"/>
      <c r="UKK147"/>
      <c r="UKL147"/>
      <c r="UKM147"/>
      <c r="UKN147"/>
      <c r="UKO147"/>
      <c r="UKP147"/>
      <c r="UKQ147"/>
      <c r="UKR147"/>
      <c r="UKS147"/>
      <c r="UKT147"/>
      <c r="UKU147"/>
      <c r="UKV147"/>
      <c r="UKW147"/>
      <c r="UKX147"/>
      <c r="UKY147"/>
      <c r="UKZ147"/>
      <c r="ULA147"/>
      <c r="ULB147"/>
      <c r="ULC147"/>
      <c r="ULD147"/>
      <c r="ULE147"/>
      <c r="ULF147"/>
      <c r="ULG147"/>
      <c r="ULH147"/>
      <c r="ULI147"/>
      <c r="ULJ147"/>
      <c r="ULK147"/>
      <c r="ULL147"/>
      <c r="ULM147"/>
      <c r="ULN147"/>
      <c r="ULO147"/>
      <c r="ULP147"/>
      <c r="ULQ147"/>
      <c r="ULR147"/>
      <c r="ULS147"/>
      <c r="ULT147"/>
      <c r="ULU147"/>
      <c r="ULV147"/>
      <c r="ULW147"/>
      <c r="ULX147"/>
      <c r="ULY147"/>
      <c r="ULZ147"/>
      <c r="UMA147"/>
      <c r="UMB147"/>
      <c r="UMC147"/>
      <c r="UMD147"/>
      <c r="UME147"/>
      <c r="UMF147"/>
      <c r="UMG147"/>
      <c r="UMH147"/>
      <c r="UMI147"/>
      <c r="UMJ147"/>
      <c r="UMK147"/>
      <c r="UML147"/>
      <c r="UMM147"/>
      <c r="UMN147"/>
      <c r="UMO147"/>
      <c r="UMP147"/>
      <c r="UMQ147"/>
      <c r="UMR147"/>
      <c r="UMS147"/>
      <c r="UMT147"/>
      <c r="UMU147"/>
      <c r="UMV147"/>
      <c r="UMW147"/>
      <c r="UMX147"/>
      <c r="UMY147"/>
      <c r="UMZ147"/>
      <c r="UNA147"/>
      <c r="UNB147"/>
      <c r="UNC147"/>
      <c r="UND147"/>
      <c r="UNE147"/>
      <c r="UNF147"/>
      <c r="UNG147"/>
      <c r="UNH147"/>
      <c r="UNI147"/>
      <c r="UNJ147"/>
      <c r="UNK147"/>
      <c r="UNL147"/>
      <c r="UNM147"/>
      <c r="UNN147"/>
      <c r="UNO147"/>
      <c r="UNP147"/>
      <c r="UNQ147"/>
      <c r="UNR147"/>
      <c r="UNS147"/>
      <c r="UNT147"/>
      <c r="UNU147"/>
      <c r="UNV147"/>
      <c r="UNW147"/>
      <c r="UNX147"/>
      <c r="UNY147"/>
      <c r="UNZ147"/>
      <c r="UOA147"/>
      <c r="UOB147"/>
      <c r="UOC147"/>
      <c r="UOD147"/>
      <c r="UOE147"/>
      <c r="UOF147"/>
      <c r="UOG147"/>
      <c r="UOH147"/>
      <c r="UOI147"/>
      <c r="UOJ147"/>
      <c r="UOK147"/>
      <c r="UOL147"/>
      <c r="UOM147"/>
      <c r="UON147"/>
      <c r="UOO147"/>
      <c r="UOP147"/>
      <c r="UOQ147"/>
      <c r="UOR147"/>
      <c r="UOS147"/>
      <c r="UOT147"/>
      <c r="UOU147"/>
      <c r="UOV147"/>
      <c r="UOW147"/>
      <c r="UOX147"/>
      <c r="UOY147"/>
      <c r="UOZ147"/>
      <c r="UPA147"/>
      <c r="UPB147"/>
      <c r="UPC147"/>
      <c r="UPD147"/>
      <c r="UPE147"/>
      <c r="UPF147"/>
      <c r="UPG147"/>
      <c r="UPH147"/>
      <c r="UPI147"/>
      <c r="UPJ147"/>
      <c r="UPK147"/>
      <c r="UPL147"/>
      <c r="UPM147"/>
      <c r="UPN147"/>
      <c r="UPO147"/>
      <c r="UPP147"/>
      <c r="UPQ147"/>
      <c r="UPR147"/>
      <c r="UPS147"/>
      <c r="UPT147"/>
      <c r="UPU147"/>
      <c r="UPV147"/>
      <c r="UPW147"/>
      <c r="UPX147"/>
      <c r="UPY147"/>
      <c r="UPZ147"/>
      <c r="UQA147"/>
      <c r="UQB147"/>
      <c r="UQC147"/>
      <c r="UQD147"/>
      <c r="UQE147"/>
      <c r="UQF147"/>
      <c r="UQG147"/>
      <c r="UQH147"/>
      <c r="UQI147"/>
      <c r="UQJ147"/>
      <c r="UQK147"/>
      <c r="UQL147"/>
      <c r="UQM147"/>
      <c r="UQN147"/>
      <c r="UQO147"/>
      <c r="UQP147"/>
      <c r="UQQ147"/>
      <c r="UQR147"/>
      <c r="UQS147"/>
      <c r="UQT147"/>
      <c r="UQU147"/>
      <c r="UQV147"/>
      <c r="UQW147"/>
      <c r="UQX147"/>
      <c r="UQY147"/>
      <c r="UQZ147"/>
      <c r="URA147"/>
      <c r="URB147"/>
      <c r="URC147"/>
      <c r="URD147"/>
      <c r="URE147"/>
      <c r="URF147"/>
      <c r="URG147"/>
      <c r="URH147"/>
      <c r="URI147"/>
      <c r="URJ147"/>
      <c r="URK147"/>
      <c r="URL147"/>
      <c r="URM147"/>
      <c r="URN147"/>
      <c r="URO147"/>
      <c r="URP147"/>
      <c r="URQ147"/>
      <c r="URR147"/>
      <c r="URS147"/>
      <c r="URT147"/>
      <c r="URU147"/>
      <c r="URV147"/>
      <c r="URW147"/>
      <c r="URX147"/>
      <c r="URY147"/>
      <c r="URZ147"/>
      <c r="USA147"/>
      <c r="USB147"/>
      <c r="USC147"/>
      <c r="USD147"/>
      <c r="USE147"/>
      <c r="USF147"/>
      <c r="USG147"/>
      <c r="USH147"/>
      <c r="USI147"/>
      <c r="USJ147"/>
      <c r="USK147"/>
      <c r="USL147"/>
      <c r="USM147"/>
      <c r="USN147"/>
      <c r="USO147"/>
      <c r="USP147"/>
      <c r="USQ147"/>
      <c r="USR147"/>
      <c r="USS147"/>
      <c r="UST147"/>
      <c r="USU147"/>
      <c r="USV147"/>
      <c r="USW147"/>
      <c r="USX147"/>
      <c r="USY147"/>
      <c r="USZ147"/>
      <c r="UTA147"/>
      <c r="UTB147"/>
      <c r="UTC147"/>
      <c r="UTD147"/>
      <c r="UTE147"/>
      <c r="UTF147"/>
      <c r="UTG147"/>
      <c r="UTH147"/>
      <c r="UTI147"/>
      <c r="UTJ147"/>
      <c r="UTK147"/>
      <c r="UTL147"/>
      <c r="UTM147"/>
      <c r="UTN147"/>
      <c r="UTO147"/>
      <c r="UTP147"/>
      <c r="UTQ147"/>
      <c r="UTR147"/>
      <c r="UTS147"/>
      <c r="UTT147"/>
      <c r="UTU147"/>
      <c r="UTV147"/>
      <c r="UTW147"/>
      <c r="UTX147"/>
      <c r="UTY147"/>
      <c r="UTZ147"/>
      <c r="UUA147"/>
      <c r="UUB147"/>
      <c r="UUC147"/>
      <c r="UUD147"/>
      <c r="UUE147"/>
      <c r="UUF147"/>
      <c r="UUG147"/>
      <c r="UUH147"/>
      <c r="UUI147"/>
      <c r="UUJ147"/>
      <c r="UUK147"/>
      <c r="UUL147"/>
      <c r="UUM147"/>
      <c r="UUN147"/>
      <c r="UUO147"/>
      <c r="UUP147"/>
      <c r="UUQ147"/>
      <c r="UUR147"/>
      <c r="UUS147"/>
      <c r="UUT147"/>
      <c r="UUU147"/>
      <c r="UUV147"/>
      <c r="UUW147"/>
      <c r="UUX147"/>
      <c r="UUY147"/>
      <c r="UUZ147"/>
      <c r="UVA147"/>
      <c r="UVB147"/>
      <c r="UVC147"/>
      <c r="UVD147"/>
      <c r="UVE147"/>
      <c r="UVF147"/>
      <c r="UVG147"/>
      <c r="UVH147"/>
      <c r="UVI147"/>
      <c r="UVJ147"/>
      <c r="UVK147"/>
      <c r="UVL147"/>
      <c r="UVM147"/>
      <c r="UVN147"/>
      <c r="UVO147"/>
      <c r="UVP147"/>
      <c r="UVQ147"/>
      <c r="UVR147"/>
      <c r="UVS147"/>
      <c r="UVT147"/>
      <c r="UVU147"/>
      <c r="UVV147"/>
      <c r="UVW147"/>
      <c r="UVX147"/>
      <c r="UVY147"/>
      <c r="UVZ147"/>
      <c r="UWA147"/>
      <c r="UWB147"/>
      <c r="UWC147"/>
      <c r="UWD147"/>
      <c r="UWE147"/>
      <c r="UWF147"/>
      <c r="UWG147"/>
      <c r="UWH147"/>
      <c r="UWI147"/>
      <c r="UWJ147"/>
      <c r="UWK147"/>
      <c r="UWL147"/>
      <c r="UWM147"/>
      <c r="UWN147"/>
      <c r="UWO147"/>
      <c r="UWP147"/>
      <c r="UWQ147"/>
      <c r="UWR147"/>
      <c r="UWS147"/>
      <c r="UWT147"/>
      <c r="UWU147"/>
      <c r="UWV147"/>
      <c r="UWW147"/>
      <c r="UWX147"/>
      <c r="UWY147"/>
      <c r="UWZ147"/>
      <c r="UXA147"/>
      <c r="UXB147"/>
      <c r="UXC147"/>
      <c r="UXD147"/>
      <c r="UXE147"/>
      <c r="UXF147"/>
      <c r="UXG147"/>
      <c r="UXH147"/>
      <c r="UXI147"/>
      <c r="UXJ147"/>
      <c r="UXK147"/>
      <c r="UXL147"/>
      <c r="UXM147"/>
      <c r="UXN147"/>
      <c r="UXO147"/>
      <c r="UXP147"/>
      <c r="UXQ147"/>
      <c r="UXR147"/>
      <c r="UXS147"/>
      <c r="UXT147"/>
      <c r="UXU147"/>
      <c r="UXV147"/>
      <c r="UXW147"/>
      <c r="UXX147"/>
      <c r="UXY147"/>
      <c r="UXZ147"/>
      <c r="UYA147"/>
      <c r="UYB147"/>
      <c r="UYC147"/>
      <c r="UYD147"/>
      <c r="UYE147"/>
      <c r="UYF147"/>
      <c r="UYG147"/>
      <c r="UYH147"/>
      <c r="UYI147"/>
      <c r="UYJ147"/>
      <c r="UYK147"/>
      <c r="UYL147"/>
      <c r="UYM147"/>
      <c r="UYN147"/>
      <c r="UYO147"/>
      <c r="UYP147"/>
      <c r="UYQ147"/>
      <c r="UYR147"/>
      <c r="UYS147"/>
      <c r="UYT147"/>
      <c r="UYU147"/>
      <c r="UYV147"/>
      <c r="UYW147"/>
      <c r="UYX147"/>
      <c r="UYY147"/>
      <c r="UYZ147"/>
      <c r="UZA147"/>
      <c r="UZB147"/>
      <c r="UZC147"/>
      <c r="UZD147"/>
      <c r="UZE147"/>
      <c r="UZF147"/>
      <c r="UZG147"/>
      <c r="UZH147"/>
      <c r="UZI147"/>
      <c r="UZJ147"/>
      <c r="UZK147"/>
      <c r="UZL147"/>
      <c r="UZM147"/>
      <c r="UZN147"/>
      <c r="UZO147"/>
      <c r="UZP147"/>
      <c r="UZQ147"/>
      <c r="UZR147"/>
      <c r="UZS147"/>
      <c r="UZT147"/>
      <c r="UZU147"/>
      <c r="UZV147"/>
      <c r="UZW147"/>
      <c r="UZX147"/>
      <c r="UZY147"/>
      <c r="UZZ147"/>
      <c r="VAA147"/>
      <c r="VAB147"/>
      <c r="VAC147"/>
      <c r="VAD147"/>
      <c r="VAE147"/>
      <c r="VAF147"/>
      <c r="VAG147"/>
      <c r="VAH147"/>
      <c r="VAI147"/>
      <c r="VAJ147"/>
      <c r="VAK147"/>
      <c r="VAL147"/>
      <c r="VAM147"/>
      <c r="VAN147"/>
      <c r="VAO147"/>
      <c r="VAP147"/>
      <c r="VAQ147"/>
      <c r="VAR147"/>
      <c r="VAS147"/>
      <c r="VAT147"/>
      <c r="VAU147"/>
      <c r="VAV147"/>
      <c r="VAW147"/>
      <c r="VAX147"/>
      <c r="VAY147"/>
      <c r="VAZ147"/>
      <c r="VBA147"/>
      <c r="VBB147"/>
      <c r="VBC147"/>
      <c r="VBD147"/>
      <c r="VBE147"/>
      <c r="VBF147"/>
      <c r="VBG147"/>
      <c r="VBH147"/>
      <c r="VBI147"/>
      <c r="VBJ147"/>
      <c r="VBK147"/>
      <c r="VBL147"/>
      <c r="VBM147"/>
      <c r="VBN147"/>
      <c r="VBO147"/>
      <c r="VBP147"/>
      <c r="VBQ147"/>
      <c r="VBR147"/>
      <c r="VBS147"/>
      <c r="VBT147"/>
      <c r="VBU147"/>
      <c r="VBV147"/>
      <c r="VBW147"/>
      <c r="VBX147"/>
      <c r="VBY147"/>
      <c r="VBZ147"/>
      <c r="VCA147"/>
      <c r="VCB147"/>
      <c r="VCC147"/>
      <c r="VCD147"/>
      <c r="VCE147"/>
      <c r="VCF147"/>
      <c r="VCG147"/>
      <c r="VCH147"/>
      <c r="VCI147"/>
      <c r="VCJ147"/>
      <c r="VCK147"/>
      <c r="VCL147"/>
      <c r="VCM147"/>
      <c r="VCN147"/>
      <c r="VCO147"/>
      <c r="VCP147"/>
      <c r="VCQ147"/>
      <c r="VCR147"/>
      <c r="VCS147"/>
      <c r="VCT147"/>
      <c r="VCU147"/>
      <c r="VCV147"/>
      <c r="VCW147"/>
      <c r="VCX147"/>
      <c r="VCY147"/>
      <c r="VCZ147"/>
      <c r="VDA147"/>
      <c r="VDB147"/>
      <c r="VDC147"/>
      <c r="VDD147"/>
      <c r="VDE147"/>
      <c r="VDF147"/>
      <c r="VDG147"/>
      <c r="VDH147"/>
      <c r="VDI147"/>
      <c r="VDJ147"/>
      <c r="VDK147"/>
      <c r="VDL147"/>
      <c r="VDM147"/>
      <c r="VDN147"/>
      <c r="VDO147"/>
      <c r="VDP147"/>
      <c r="VDQ147"/>
      <c r="VDR147"/>
      <c r="VDS147"/>
      <c r="VDT147"/>
      <c r="VDU147"/>
      <c r="VDV147"/>
      <c r="VDW147"/>
      <c r="VDX147"/>
      <c r="VDY147"/>
      <c r="VDZ147"/>
      <c r="VEA147"/>
      <c r="VEB147"/>
      <c r="VEC147"/>
      <c r="VED147"/>
      <c r="VEE147"/>
      <c r="VEF147"/>
      <c r="VEG147"/>
      <c r="VEH147"/>
      <c r="VEI147"/>
      <c r="VEJ147"/>
      <c r="VEK147"/>
      <c r="VEL147"/>
      <c r="VEM147"/>
      <c r="VEN147"/>
      <c r="VEO147"/>
      <c r="VEP147"/>
      <c r="VEQ147"/>
      <c r="VER147"/>
      <c r="VES147"/>
      <c r="VET147"/>
      <c r="VEU147"/>
      <c r="VEV147"/>
      <c r="VEW147"/>
      <c r="VEX147"/>
      <c r="VEY147"/>
      <c r="VEZ147"/>
      <c r="VFA147"/>
      <c r="VFB147"/>
      <c r="VFC147"/>
      <c r="VFD147"/>
      <c r="VFE147"/>
      <c r="VFF147"/>
      <c r="VFG147"/>
      <c r="VFH147"/>
      <c r="VFI147"/>
      <c r="VFJ147"/>
      <c r="VFK147"/>
      <c r="VFL147"/>
      <c r="VFM147"/>
      <c r="VFN147"/>
      <c r="VFO147"/>
      <c r="VFP147"/>
      <c r="VFQ147"/>
      <c r="VFR147"/>
      <c r="VFS147"/>
      <c r="VFT147"/>
      <c r="VFU147"/>
      <c r="VFV147"/>
      <c r="VFW147"/>
      <c r="VFX147"/>
      <c r="VFY147"/>
      <c r="VFZ147"/>
      <c r="VGA147"/>
      <c r="VGB147"/>
      <c r="VGC147"/>
      <c r="VGD147"/>
      <c r="VGE147"/>
      <c r="VGF147"/>
      <c r="VGG147"/>
      <c r="VGH147"/>
      <c r="VGI147"/>
      <c r="VGJ147"/>
      <c r="VGK147"/>
      <c r="VGL147"/>
      <c r="VGM147"/>
      <c r="VGN147"/>
      <c r="VGO147"/>
      <c r="VGP147"/>
      <c r="VGQ147"/>
      <c r="VGR147"/>
      <c r="VGS147"/>
      <c r="VGT147"/>
      <c r="VGU147"/>
      <c r="VGV147"/>
      <c r="VGW147"/>
      <c r="VGX147"/>
      <c r="VGY147"/>
      <c r="VGZ147"/>
      <c r="VHA147"/>
      <c r="VHB147"/>
      <c r="VHC147"/>
      <c r="VHD147"/>
      <c r="VHE147"/>
      <c r="VHF147"/>
      <c r="VHG147"/>
      <c r="VHH147"/>
      <c r="VHI147"/>
      <c r="VHJ147"/>
      <c r="VHK147"/>
      <c r="VHL147"/>
      <c r="VHM147"/>
      <c r="VHN147"/>
      <c r="VHO147"/>
      <c r="VHP147"/>
      <c r="VHQ147"/>
      <c r="VHR147"/>
      <c r="VHS147"/>
      <c r="VHT147"/>
      <c r="VHU147"/>
      <c r="VHV147"/>
      <c r="VHW147"/>
      <c r="VHX147"/>
      <c r="VHY147"/>
      <c r="VHZ147"/>
      <c r="VIA147"/>
      <c r="VIB147"/>
      <c r="VIC147"/>
      <c r="VID147"/>
      <c r="VIE147"/>
      <c r="VIF147"/>
      <c r="VIG147"/>
      <c r="VIH147"/>
      <c r="VII147"/>
      <c r="VIJ147"/>
      <c r="VIK147"/>
      <c r="VIL147"/>
      <c r="VIM147"/>
      <c r="VIN147"/>
      <c r="VIO147"/>
      <c r="VIP147"/>
      <c r="VIQ147"/>
      <c r="VIR147"/>
      <c r="VIS147"/>
      <c r="VIT147"/>
      <c r="VIU147"/>
      <c r="VIV147"/>
      <c r="VIW147"/>
      <c r="VIX147"/>
      <c r="VIY147"/>
      <c r="VIZ147"/>
      <c r="VJA147"/>
      <c r="VJB147"/>
      <c r="VJC147"/>
      <c r="VJD147"/>
      <c r="VJE147"/>
      <c r="VJF147"/>
      <c r="VJG147"/>
      <c r="VJH147"/>
      <c r="VJI147"/>
      <c r="VJJ147"/>
      <c r="VJK147"/>
      <c r="VJL147"/>
      <c r="VJM147"/>
      <c r="VJN147"/>
      <c r="VJO147"/>
      <c r="VJP147"/>
      <c r="VJQ147"/>
      <c r="VJR147"/>
      <c r="VJS147"/>
      <c r="VJT147"/>
      <c r="VJU147"/>
      <c r="VJV147"/>
      <c r="VJW147"/>
      <c r="VJX147"/>
      <c r="VJY147"/>
      <c r="VJZ147"/>
      <c r="VKA147"/>
      <c r="VKB147"/>
      <c r="VKC147"/>
      <c r="VKD147"/>
      <c r="VKE147"/>
      <c r="VKF147"/>
      <c r="VKG147"/>
      <c r="VKH147"/>
      <c r="VKI147"/>
      <c r="VKJ147"/>
      <c r="VKK147"/>
      <c r="VKL147"/>
      <c r="VKM147"/>
      <c r="VKN147"/>
      <c r="VKO147"/>
      <c r="VKP147"/>
      <c r="VKQ147"/>
      <c r="VKR147"/>
      <c r="VKS147"/>
      <c r="VKT147"/>
      <c r="VKU147"/>
      <c r="VKV147"/>
      <c r="VKW147"/>
      <c r="VKX147"/>
      <c r="VKY147"/>
      <c r="VKZ147"/>
      <c r="VLA147"/>
      <c r="VLB147"/>
      <c r="VLC147"/>
      <c r="VLD147"/>
      <c r="VLE147"/>
      <c r="VLF147"/>
      <c r="VLG147"/>
      <c r="VLH147"/>
      <c r="VLI147"/>
      <c r="VLJ147"/>
      <c r="VLK147"/>
      <c r="VLL147"/>
      <c r="VLM147"/>
      <c r="VLN147"/>
      <c r="VLO147"/>
      <c r="VLP147"/>
      <c r="VLQ147"/>
      <c r="VLR147"/>
      <c r="VLS147"/>
      <c r="VLT147"/>
      <c r="VLU147"/>
      <c r="VLV147"/>
      <c r="VLW147"/>
      <c r="VLX147"/>
      <c r="VLY147"/>
      <c r="VLZ147"/>
      <c r="VMA147"/>
      <c r="VMB147"/>
      <c r="VMC147"/>
      <c r="VMD147"/>
      <c r="VME147"/>
      <c r="VMF147"/>
      <c r="VMG147"/>
      <c r="VMH147"/>
      <c r="VMI147"/>
      <c r="VMJ147"/>
      <c r="VMK147"/>
      <c r="VML147"/>
      <c r="VMM147"/>
      <c r="VMN147"/>
      <c r="VMO147"/>
      <c r="VMP147"/>
      <c r="VMQ147"/>
      <c r="VMR147"/>
      <c r="VMS147"/>
      <c r="VMT147"/>
      <c r="VMU147"/>
      <c r="VMV147"/>
      <c r="VMW147"/>
      <c r="VMX147"/>
      <c r="VMY147"/>
      <c r="VMZ147"/>
      <c r="VNA147"/>
      <c r="VNB147"/>
      <c r="VNC147"/>
      <c r="VND147"/>
      <c r="VNE147"/>
      <c r="VNF147"/>
      <c r="VNG147"/>
      <c r="VNH147"/>
      <c r="VNI147"/>
      <c r="VNJ147"/>
      <c r="VNK147"/>
      <c r="VNL147"/>
      <c r="VNM147"/>
      <c r="VNN147"/>
      <c r="VNO147"/>
      <c r="VNP147"/>
      <c r="VNQ147"/>
      <c r="VNR147"/>
      <c r="VNS147"/>
      <c r="VNT147"/>
      <c r="VNU147"/>
      <c r="VNV147"/>
      <c r="VNW147"/>
      <c r="VNX147"/>
      <c r="VNY147"/>
      <c r="VNZ147"/>
      <c r="VOA147"/>
      <c r="VOB147"/>
      <c r="VOC147"/>
      <c r="VOD147"/>
      <c r="VOE147"/>
      <c r="VOF147"/>
      <c r="VOG147"/>
      <c r="VOH147"/>
      <c r="VOI147"/>
      <c r="VOJ147"/>
      <c r="VOK147"/>
      <c r="VOL147"/>
      <c r="VOM147"/>
      <c r="VON147"/>
      <c r="VOO147"/>
      <c r="VOP147"/>
      <c r="VOQ147"/>
      <c r="VOR147"/>
      <c r="VOS147"/>
      <c r="VOT147"/>
      <c r="VOU147"/>
      <c r="VOV147"/>
      <c r="VOW147"/>
      <c r="VOX147"/>
      <c r="VOY147"/>
      <c r="VOZ147"/>
      <c r="VPA147"/>
      <c r="VPB147"/>
      <c r="VPC147"/>
      <c r="VPD147"/>
      <c r="VPE147"/>
      <c r="VPF147"/>
      <c r="VPG147"/>
      <c r="VPH147"/>
      <c r="VPI147"/>
      <c r="VPJ147"/>
      <c r="VPK147"/>
      <c r="VPL147"/>
      <c r="VPM147"/>
      <c r="VPN147"/>
      <c r="VPO147"/>
      <c r="VPP147"/>
      <c r="VPQ147"/>
      <c r="VPR147"/>
      <c r="VPS147"/>
      <c r="VPT147"/>
      <c r="VPU147"/>
      <c r="VPV147"/>
      <c r="VPW147"/>
      <c r="VPX147"/>
      <c r="VPY147"/>
      <c r="VPZ147"/>
      <c r="VQA147"/>
      <c r="VQB147"/>
      <c r="VQC147"/>
      <c r="VQD147"/>
      <c r="VQE147"/>
      <c r="VQF147"/>
      <c r="VQG147"/>
      <c r="VQH147"/>
      <c r="VQI147"/>
      <c r="VQJ147"/>
      <c r="VQK147"/>
      <c r="VQL147"/>
      <c r="VQM147"/>
      <c r="VQN147"/>
      <c r="VQO147"/>
      <c r="VQP147"/>
      <c r="VQQ147"/>
      <c r="VQR147"/>
      <c r="VQS147"/>
      <c r="VQT147"/>
      <c r="VQU147"/>
      <c r="VQV147"/>
      <c r="VQW147"/>
      <c r="VQX147"/>
      <c r="VQY147"/>
      <c r="VQZ147"/>
      <c r="VRA147"/>
      <c r="VRB147"/>
      <c r="VRC147"/>
      <c r="VRD147"/>
      <c r="VRE147"/>
      <c r="VRF147"/>
      <c r="VRG147"/>
      <c r="VRH147"/>
      <c r="VRI147"/>
      <c r="VRJ147"/>
      <c r="VRK147"/>
      <c r="VRL147"/>
      <c r="VRM147"/>
      <c r="VRN147"/>
      <c r="VRO147"/>
      <c r="VRP147"/>
      <c r="VRQ147"/>
      <c r="VRR147"/>
      <c r="VRS147"/>
      <c r="VRT147"/>
      <c r="VRU147"/>
      <c r="VRV147"/>
      <c r="VRW147"/>
      <c r="VRX147"/>
      <c r="VRY147"/>
      <c r="VRZ147"/>
      <c r="VSA147"/>
      <c r="VSB147"/>
      <c r="VSC147"/>
      <c r="VSD147"/>
      <c r="VSE147"/>
      <c r="VSF147"/>
      <c r="VSG147"/>
      <c r="VSH147"/>
      <c r="VSI147"/>
      <c r="VSJ147"/>
      <c r="VSK147"/>
      <c r="VSL147"/>
      <c r="VSM147"/>
      <c r="VSN147"/>
      <c r="VSO147"/>
      <c r="VSP147"/>
      <c r="VSQ147"/>
      <c r="VSR147"/>
      <c r="VSS147"/>
      <c r="VST147"/>
      <c r="VSU147"/>
      <c r="VSV147"/>
      <c r="VSW147"/>
      <c r="VSX147"/>
      <c r="VSY147"/>
      <c r="VSZ147"/>
      <c r="VTA147"/>
      <c r="VTB147"/>
      <c r="VTC147"/>
      <c r="VTD147"/>
      <c r="VTE147"/>
      <c r="VTF147"/>
      <c r="VTG147"/>
      <c r="VTH147"/>
      <c r="VTI147"/>
      <c r="VTJ147"/>
      <c r="VTK147"/>
      <c r="VTL147"/>
      <c r="VTM147"/>
      <c r="VTN147"/>
      <c r="VTO147"/>
      <c r="VTP147"/>
      <c r="VTQ147"/>
      <c r="VTR147"/>
      <c r="VTS147"/>
      <c r="VTT147"/>
      <c r="VTU147"/>
      <c r="VTV147"/>
      <c r="VTW147"/>
      <c r="VTX147"/>
      <c r="VTY147"/>
      <c r="VTZ147"/>
      <c r="VUA147"/>
      <c r="VUB147"/>
      <c r="VUC147"/>
      <c r="VUD147"/>
      <c r="VUE147"/>
      <c r="VUF147"/>
      <c r="VUG147"/>
      <c r="VUH147"/>
      <c r="VUI147"/>
      <c r="VUJ147"/>
      <c r="VUK147"/>
      <c r="VUL147"/>
      <c r="VUM147"/>
      <c r="VUN147"/>
      <c r="VUO147"/>
      <c r="VUP147"/>
      <c r="VUQ147"/>
      <c r="VUR147"/>
      <c r="VUS147"/>
      <c r="VUT147"/>
      <c r="VUU147"/>
      <c r="VUV147"/>
      <c r="VUW147"/>
      <c r="VUX147"/>
      <c r="VUY147"/>
      <c r="VUZ147"/>
      <c r="VVA147"/>
      <c r="VVB147"/>
      <c r="VVC147"/>
      <c r="VVD147"/>
      <c r="VVE147"/>
      <c r="VVF147"/>
      <c r="VVG147"/>
      <c r="VVH147"/>
      <c r="VVI147"/>
      <c r="VVJ147"/>
      <c r="VVK147"/>
      <c r="VVL147"/>
      <c r="VVM147"/>
      <c r="VVN147"/>
      <c r="VVO147"/>
      <c r="VVP147"/>
      <c r="VVQ147"/>
      <c r="VVR147"/>
      <c r="VVS147"/>
      <c r="VVT147"/>
      <c r="VVU147"/>
      <c r="VVV147"/>
      <c r="VVW147"/>
      <c r="VVX147"/>
      <c r="VVY147"/>
      <c r="VVZ147"/>
      <c r="VWA147"/>
      <c r="VWB147"/>
      <c r="VWC147"/>
      <c r="VWD147"/>
      <c r="VWE147"/>
      <c r="VWF147"/>
      <c r="VWG147"/>
      <c r="VWH147"/>
      <c r="VWI147"/>
      <c r="VWJ147"/>
      <c r="VWK147"/>
      <c r="VWL147"/>
      <c r="VWM147"/>
      <c r="VWN147"/>
      <c r="VWO147"/>
      <c r="VWP147"/>
      <c r="VWQ147"/>
      <c r="VWR147"/>
      <c r="VWS147"/>
      <c r="VWT147"/>
      <c r="VWU147"/>
      <c r="VWV147"/>
      <c r="VWW147"/>
      <c r="VWX147"/>
      <c r="VWY147"/>
      <c r="VWZ147"/>
      <c r="VXA147"/>
      <c r="VXB147"/>
      <c r="VXC147"/>
      <c r="VXD147"/>
      <c r="VXE147"/>
      <c r="VXF147"/>
      <c r="VXG147"/>
      <c r="VXH147"/>
      <c r="VXI147"/>
      <c r="VXJ147"/>
      <c r="VXK147"/>
      <c r="VXL147"/>
      <c r="VXM147"/>
      <c r="VXN147"/>
      <c r="VXO147"/>
      <c r="VXP147"/>
      <c r="VXQ147"/>
      <c r="VXR147"/>
      <c r="VXS147"/>
      <c r="VXT147"/>
      <c r="VXU147"/>
      <c r="VXV147"/>
      <c r="VXW147"/>
      <c r="VXX147"/>
      <c r="VXY147"/>
      <c r="VXZ147"/>
      <c r="VYA147"/>
      <c r="VYB147"/>
      <c r="VYC147"/>
      <c r="VYD147"/>
      <c r="VYE147"/>
      <c r="VYF147"/>
      <c r="VYG147"/>
      <c r="VYH147"/>
      <c r="VYI147"/>
      <c r="VYJ147"/>
      <c r="VYK147"/>
      <c r="VYL147"/>
      <c r="VYM147"/>
      <c r="VYN147"/>
      <c r="VYO147"/>
      <c r="VYP147"/>
      <c r="VYQ147"/>
      <c r="VYR147"/>
      <c r="VYS147"/>
      <c r="VYT147"/>
      <c r="VYU147"/>
      <c r="VYV147"/>
      <c r="VYW147"/>
      <c r="VYX147"/>
      <c r="VYY147"/>
      <c r="VYZ147"/>
      <c r="VZA147"/>
      <c r="VZB147"/>
      <c r="VZC147"/>
      <c r="VZD147"/>
      <c r="VZE147"/>
      <c r="VZF147"/>
      <c r="VZG147"/>
      <c r="VZH147"/>
      <c r="VZI147"/>
      <c r="VZJ147"/>
      <c r="VZK147"/>
      <c r="VZL147"/>
      <c r="VZM147"/>
      <c r="VZN147"/>
      <c r="VZO147"/>
      <c r="VZP147"/>
      <c r="VZQ147"/>
      <c r="VZR147"/>
      <c r="VZS147"/>
      <c r="VZT147"/>
      <c r="VZU147"/>
      <c r="VZV147"/>
      <c r="VZW147"/>
      <c r="VZX147"/>
      <c r="VZY147"/>
      <c r="VZZ147"/>
      <c r="WAA147"/>
      <c r="WAB147"/>
      <c r="WAC147"/>
      <c r="WAD147"/>
      <c r="WAE147"/>
      <c r="WAF147"/>
      <c r="WAG147"/>
      <c r="WAH147"/>
      <c r="WAI147"/>
      <c r="WAJ147"/>
      <c r="WAK147"/>
      <c r="WAL147"/>
      <c r="WAM147"/>
      <c r="WAN147"/>
      <c r="WAO147"/>
      <c r="WAP147"/>
      <c r="WAQ147"/>
      <c r="WAR147"/>
      <c r="WAS147"/>
      <c r="WAT147"/>
      <c r="WAU147"/>
      <c r="WAV147"/>
      <c r="WAW147"/>
      <c r="WAX147"/>
      <c r="WAY147"/>
      <c r="WAZ147"/>
      <c r="WBA147"/>
      <c r="WBB147"/>
      <c r="WBC147"/>
      <c r="WBD147"/>
      <c r="WBE147"/>
      <c r="WBF147"/>
      <c r="WBG147"/>
      <c r="WBH147"/>
      <c r="WBI147"/>
      <c r="WBJ147"/>
      <c r="WBK147"/>
      <c r="WBL147"/>
      <c r="WBM147"/>
      <c r="WBN147"/>
      <c r="WBO147"/>
      <c r="WBP147"/>
      <c r="WBQ147"/>
      <c r="WBR147"/>
      <c r="WBS147"/>
      <c r="WBT147"/>
      <c r="WBU147"/>
      <c r="WBV147"/>
      <c r="WBW147"/>
      <c r="WBX147"/>
      <c r="WBY147"/>
      <c r="WBZ147"/>
      <c r="WCA147"/>
      <c r="WCB147"/>
      <c r="WCC147"/>
      <c r="WCD147"/>
      <c r="WCE147"/>
      <c r="WCF147"/>
      <c r="WCG147"/>
      <c r="WCH147"/>
      <c r="WCI147"/>
      <c r="WCJ147"/>
      <c r="WCK147"/>
      <c r="WCL147"/>
      <c r="WCM147"/>
      <c r="WCN147"/>
      <c r="WCO147"/>
      <c r="WCP147"/>
      <c r="WCQ147"/>
      <c r="WCR147"/>
      <c r="WCS147"/>
      <c r="WCT147"/>
      <c r="WCU147"/>
      <c r="WCV147"/>
      <c r="WCW147"/>
      <c r="WCX147"/>
      <c r="WCY147"/>
      <c r="WCZ147"/>
      <c r="WDA147"/>
      <c r="WDB147"/>
      <c r="WDC147"/>
      <c r="WDD147"/>
      <c r="WDE147"/>
      <c r="WDF147"/>
      <c r="WDG147"/>
      <c r="WDH147"/>
      <c r="WDI147"/>
      <c r="WDJ147"/>
      <c r="WDK147"/>
      <c r="WDL147"/>
      <c r="WDM147"/>
      <c r="WDN147"/>
      <c r="WDO147"/>
      <c r="WDP147"/>
      <c r="WDQ147"/>
      <c r="WDR147"/>
      <c r="WDS147"/>
      <c r="WDT147"/>
      <c r="WDU147"/>
      <c r="WDV147"/>
      <c r="WDW147"/>
      <c r="WDX147"/>
      <c r="WDY147"/>
      <c r="WDZ147"/>
      <c r="WEA147"/>
      <c r="WEB147"/>
      <c r="WEC147"/>
      <c r="WED147"/>
      <c r="WEE147"/>
      <c r="WEF147"/>
      <c r="WEG147"/>
      <c r="WEH147"/>
      <c r="WEI147"/>
      <c r="WEJ147"/>
      <c r="WEK147"/>
      <c r="WEL147"/>
      <c r="WEM147"/>
      <c r="WEN147"/>
      <c r="WEO147"/>
      <c r="WEP147"/>
      <c r="WEQ147"/>
      <c r="WER147"/>
      <c r="WES147"/>
      <c r="WET147"/>
      <c r="WEU147"/>
      <c r="WEV147"/>
      <c r="WEW147"/>
      <c r="WEX147"/>
      <c r="WEY147"/>
      <c r="WEZ147"/>
      <c r="WFA147"/>
      <c r="WFB147"/>
      <c r="WFC147"/>
      <c r="WFD147"/>
      <c r="WFE147"/>
      <c r="WFF147"/>
      <c r="WFG147"/>
      <c r="WFH147"/>
      <c r="WFI147"/>
      <c r="WFJ147"/>
      <c r="WFK147"/>
      <c r="WFL147"/>
      <c r="WFM147"/>
      <c r="WFN147"/>
      <c r="WFO147"/>
      <c r="WFP147"/>
      <c r="WFQ147"/>
      <c r="WFR147"/>
      <c r="WFS147"/>
      <c r="WFT147"/>
      <c r="WFU147"/>
      <c r="WFV147"/>
      <c r="WFW147"/>
      <c r="WFX147"/>
      <c r="WFY147"/>
      <c r="WFZ147"/>
      <c r="WGA147"/>
      <c r="WGB147"/>
      <c r="WGC147"/>
      <c r="WGD147"/>
      <c r="WGE147"/>
      <c r="WGF147"/>
      <c r="WGG147"/>
      <c r="WGH147"/>
      <c r="WGI147"/>
      <c r="WGJ147"/>
      <c r="WGK147"/>
      <c r="WGL147"/>
      <c r="WGM147"/>
      <c r="WGN147"/>
      <c r="WGO147"/>
      <c r="WGP147"/>
      <c r="WGQ147"/>
      <c r="WGR147"/>
      <c r="WGS147"/>
      <c r="WGT147"/>
      <c r="WGU147"/>
      <c r="WGV147"/>
      <c r="WGW147"/>
      <c r="WGX147"/>
      <c r="WGY147"/>
      <c r="WGZ147"/>
      <c r="WHA147"/>
      <c r="WHB147"/>
      <c r="WHC147"/>
      <c r="WHD147"/>
      <c r="WHE147"/>
      <c r="WHF147"/>
      <c r="WHG147"/>
      <c r="WHH147"/>
      <c r="WHI147"/>
      <c r="WHJ147"/>
      <c r="WHK147"/>
      <c r="WHL147"/>
      <c r="WHM147"/>
      <c r="WHN147"/>
      <c r="WHO147"/>
      <c r="WHP147"/>
      <c r="WHQ147"/>
      <c r="WHR147"/>
      <c r="WHS147"/>
      <c r="WHT147"/>
      <c r="WHU147"/>
      <c r="WHV147"/>
      <c r="WHW147"/>
      <c r="WHX147"/>
      <c r="WHY147"/>
      <c r="WHZ147"/>
      <c r="WIA147"/>
      <c r="WIB147"/>
      <c r="WIC147"/>
      <c r="WID147"/>
      <c r="WIE147"/>
      <c r="WIF147"/>
      <c r="WIG147"/>
      <c r="WIH147"/>
      <c r="WII147"/>
      <c r="WIJ147"/>
      <c r="WIK147"/>
      <c r="WIL147"/>
      <c r="WIM147"/>
      <c r="WIN147"/>
      <c r="WIO147"/>
      <c r="WIP147"/>
      <c r="WIQ147"/>
      <c r="WIR147"/>
      <c r="WIS147"/>
      <c r="WIT147"/>
      <c r="WIU147"/>
      <c r="WIV147"/>
      <c r="WIW147"/>
      <c r="WIX147"/>
      <c r="WIY147"/>
      <c r="WIZ147"/>
      <c r="WJA147"/>
      <c r="WJB147"/>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c r="XEQ147"/>
      <c r="XER147"/>
      <c r="XES147"/>
      <c r="XET147"/>
      <c r="XEU147"/>
      <c r="XEV147"/>
      <c r="XEW147"/>
      <c r="XEX147"/>
      <c r="XEY147"/>
      <c r="XEZ147"/>
      <c r="XFA147"/>
      <c r="XFB147"/>
      <c r="XFC147"/>
      <c r="XFD147"/>
    </row>
    <row r="148" spans="19:16384" s="105" customFormat="1" hidden="1" x14ac:dyDescent="0.35">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c r="XEQ148"/>
      <c r="XER148"/>
      <c r="XES148"/>
      <c r="XET148"/>
      <c r="XEU148"/>
      <c r="XEV148"/>
      <c r="XEW148"/>
      <c r="XEX148"/>
      <c r="XEY148"/>
      <c r="XEZ148"/>
      <c r="XFA148"/>
      <c r="XFB148"/>
      <c r="XFC148"/>
      <c r="XFD148"/>
    </row>
    <row r="149" spans="19:16384" s="105" customFormat="1" hidden="1" x14ac:dyDescent="0.35">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9:16384" s="105" customFormat="1" hidden="1" x14ac:dyDescent="0.35">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9:16384" s="105" customFormat="1" hidden="1" x14ac:dyDescent="0.35">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9:16384" s="105" customFormat="1" hidden="1" x14ac:dyDescent="0.35">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9:16384" s="105" customFormat="1" hidden="1" x14ac:dyDescent="0.35">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9:16384" s="105" customFormat="1" hidden="1" x14ac:dyDescent="0.35">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9:16384" s="105" customFormat="1" hidden="1" x14ac:dyDescent="0.3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9:16384" s="105" customFormat="1" hidden="1" x14ac:dyDescent="0.35">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spans="19:16384" s="105" customFormat="1" hidden="1" x14ac:dyDescent="0.35">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9:16384" s="105" customFormat="1" hidden="1" x14ac:dyDescent="0.35">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c r="XFD158"/>
    </row>
    <row r="159" spans="19:16384" s="105" customFormat="1" hidden="1" x14ac:dyDescent="0.35">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c r="XFD159"/>
    </row>
    <row r="160" spans="19:16384" s="105" customFormat="1" hidden="1" x14ac:dyDescent="0.35">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c r="XFD160"/>
    </row>
    <row r="161" spans="19:16384" s="105" customFormat="1" hidden="1" x14ac:dyDescent="0.35">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9:16384" s="105" customFormat="1" hidden="1" x14ac:dyDescent="0.35">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9:16384" s="105" customFormat="1" hidden="1" x14ac:dyDescent="0.35">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9:16384" s="105" customFormat="1" hidden="1" x14ac:dyDescent="0.35">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9:16384" s="105" customFormat="1" hidden="1" x14ac:dyDescent="0.3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9:16384" s="105" customFormat="1" hidden="1" x14ac:dyDescent="0.35">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9:16384" s="105" customFormat="1" hidden="1" x14ac:dyDescent="0.35">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9:16384" s="105" customFormat="1" hidden="1" x14ac:dyDescent="0.35">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9:16384" s="105" customFormat="1" hidden="1" x14ac:dyDescent="0.35">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9:16384" s="105" customFormat="1" hidden="1" x14ac:dyDescent="0.35">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9:16384" s="105" customFormat="1" hidden="1" x14ac:dyDescent="0.35">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9:16384" s="105" customFormat="1" hidden="1" x14ac:dyDescent="0.35">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9:16384" s="105" customFormat="1" hidden="1" x14ac:dyDescent="0.35">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9:16384" s="105" customFormat="1" hidden="1" x14ac:dyDescent="0.35">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9:16384" s="105" customFormat="1" hidden="1" x14ac:dyDescent="0.3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9:16384" s="105" customFormat="1" hidden="1" x14ac:dyDescent="0.35">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9:16384" s="105" customFormat="1" hidden="1" x14ac:dyDescent="0.35">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9:16384" s="105" customFormat="1" hidden="1" x14ac:dyDescent="0.35">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9:16384" s="105" customFormat="1" hidden="1" x14ac:dyDescent="0.35">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9:16384" s="105" customFormat="1" hidden="1" x14ac:dyDescent="0.35">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9:16384" s="105" customFormat="1" hidden="1" x14ac:dyDescent="0.35">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9:16384" s="105" customFormat="1" hidden="1" x14ac:dyDescent="0.35">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9:16384" s="105" customFormat="1" hidden="1" x14ac:dyDescent="0.35">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9:16384" s="105" customFormat="1" hidden="1" x14ac:dyDescent="0.35">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9:16384" s="105" customFormat="1" hidden="1" x14ac:dyDescent="0.3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9:16384" s="105" customFormat="1" hidden="1" x14ac:dyDescent="0.35">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9:16384" s="105" customFormat="1" hidden="1" x14ac:dyDescent="0.35">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9:16384" s="105" customFormat="1" hidden="1" x14ac:dyDescent="0.35">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9:16384" s="105" customFormat="1" hidden="1" x14ac:dyDescent="0.35">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9:16384" s="105" customFormat="1" hidden="1" x14ac:dyDescent="0.35">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9:16384" s="105" customFormat="1" hidden="1" x14ac:dyDescent="0.35">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9:16384" s="105" customFormat="1" hidden="1" x14ac:dyDescent="0.35">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8" hidden="1" x14ac:dyDescent="0.35">
      <c r="A193" s="105"/>
      <c r="B193" s="105"/>
      <c r="C193" s="105"/>
      <c r="D193" s="105"/>
      <c r="E193" s="105"/>
      <c r="F193" s="105"/>
      <c r="G193" s="105"/>
      <c r="H193" s="105"/>
      <c r="I193" s="105"/>
      <c r="J193" s="105"/>
      <c r="K193" s="105"/>
      <c r="L193" s="105"/>
      <c r="M193" s="105"/>
      <c r="N193" s="105"/>
      <c r="O193" s="105"/>
      <c r="P193" s="105"/>
      <c r="Q193" s="105"/>
      <c r="R193" s="105"/>
    </row>
    <row r="194" spans="1:18" hidden="1" x14ac:dyDescent="0.35">
      <c r="A194" s="105"/>
      <c r="B194" s="105"/>
      <c r="C194" s="105"/>
      <c r="D194" s="105"/>
      <c r="E194" s="105"/>
      <c r="F194" s="105"/>
      <c r="G194" s="105"/>
      <c r="H194" s="105"/>
      <c r="I194" s="105"/>
      <c r="J194" s="105"/>
      <c r="K194" s="105"/>
      <c r="L194" s="105"/>
      <c r="M194" s="105"/>
      <c r="N194" s="105"/>
      <c r="O194" s="105"/>
      <c r="P194" s="105"/>
      <c r="Q194" s="105"/>
      <c r="R194" s="105"/>
    </row>
    <row r="195" spans="1:18" hidden="1" x14ac:dyDescent="0.35">
      <c r="A195" s="105"/>
      <c r="B195" s="105"/>
      <c r="C195" s="105"/>
      <c r="D195" s="105"/>
      <c r="E195" s="105"/>
      <c r="F195" s="105"/>
      <c r="G195" s="105"/>
      <c r="H195" s="105"/>
      <c r="I195" s="105"/>
      <c r="J195" s="105"/>
      <c r="K195" s="105"/>
      <c r="L195" s="105"/>
      <c r="M195" s="105"/>
      <c r="N195" s="105"/>
      <c r="O195" s="105"/>
      <c r="P195" s="105"/>
      <c r="Q195" s="105"/>
      <c r="R195" s="105"/>
    </row>
    <row r="196" spans="1:18" hidden="1" x14ac:dyDescent="0.35">
      <c r="A196" s="105"/>
      <c r="B196" s="105"/>
      <c r="C196" s="105"/>
      <c r="D196" s="105"/>
      <c r="E196" s="105"/>
      <c r="F196" s="105"/>
      <c r="G196" s="105"/>
      <c r="H196" s="105"/>
      <c r="I196" s="105"/>
      <c r="J196" s="105"/>
      <c r="K196" s="105"/>
      <c r="L196" s="105"/>
      <c r="M196" s="105"/>
      <c r="N196" s="105"/>
      <c r="O196" s="105"/>
      <c r="P196" s="105"/>
      <c r="Q196" s="105"/>
      <c r="R196" s="105"/>
    </row>
    <row r="197" spans="1:18" hidden="1" x14ac:dyDescent="0.35">
      <c r="A197" s="105"/>
      <c r="B197" s="105"/>
      <c r="C197" s="105"/>
      <c r="D197" s="105"/>
      <c r="E197" s="105"/>
      <c r="F197" s="105"/>
      <c r="G197" s="105"/>
      <c r="H197" s="105"/>
      <c r="I197" s="105"/>
      <c r="J197" s="105"/>
      <c r="K197" s="105"/>
      <c r="L197" s="105"/>
      <c r="M197" s="105"/>
      <c r="N197" s="105"/>
      <c r="O197" s="105"/>
      <c r="P197" s="105"/>
      <c r="Q197" s="105"/>
      <c r="R197" s="105"/>
    </row>
    <row r="198" spans="1:18" hidden="1" x14ac:dyDescent="0.35">
      <c r="A198" s="105"/>
      <c r="B198" s="105"/>
      <c r="C198" s="105"/>
      <c r="D198" s="105"/>
      <c r="E198" s="105"/>
      <c r="F198" s="105"/>
      <c r="G198" s="105"/>
      <c r="H198" s="105"/>
      <c r="I198" s="105"/>
      <c r="J198" s="105"/>
      <c r="K198" s="105"/>
      <c r="L198" s="105"/>
      <c r="M198" s="105"/>
      <c r="N198" s="105"/>
      <c r="O198" s="105"/>
      <c r="P198" s="105"/>
      <c r="Q198" s="105"/>
      <c r="R198" s="105"/>
    </row>
    <row r="199" spans="1:18" hidden="1" x14ac:dyDescent="0.35">
      <c r="A199" s="105"/>
      <c r="B199" s="105"/>
      <c r="C199" s="105"/>
      <c r="D199" s="105"/>
      <c r="E199" s="105"/>
      <c r="F199" s="105"/>
      <c r="G199" s="105"/>
      <c r="H199" s="105"/>
      <c r="I199" s="105"/>
      <c r="J199" s="105"/>
      <c r="K199" s="105"/>
      <c r="L199" s="105"/>
      <c r="M199" s="105"/>
      <c r="N199" s="105"/>
      <c r="O199" s="105"/>
      <c r="P199" s="105"/>
      <c r="Q199" s="105"/>
      <c r="R199" s="105"/>
    </row>
    <row r="200" spans="1:18" hidden="1" x14ac:dyDescent="0.35">
      <c r="A200" s="105"/>
      <c r="B200" s="105"/>
      <c r="C200" s="105"/>
      <c r="D200" s="105"/>
      <c r="E200" s="105"/>
      <c r="F200" s="105"/>
      <c r="G200" s="105"/>
      <c r="H200" s="105"/>
      <c r="I200" s="105"/>
      <c r="J200" s="105"/>
      <c r="K200" s="105"/>
      <c r="L200" s="105"/>
      <c r="M200" s="105"/>
      <c r="N200" s="105"/>
      <c r="O200" s="105"/>
      <c r="P200" s="105"/>
      <c r="Q200" s="105"/>
      <c r="R200" s="105"/>
    </row>
    <row r="201" spans="1:18" hidden="1" x14ac:dyDescent="0.35">
      <c r="A201" s="105"/>
      <c r="B201" s="105"/>
      <c r="C201" s="105"/>
      <c r="D201" s="105"/>
      <c r="E201" s="105"/>
      <c r="F201" s="105"/>
      <c r="G201" s="105"/>
      <c r="H201" s="105"/>
      <c r="I201" s="105"/>
      <c r="J201" s="105"/>
      <c r="K201" s="105"/>
      <c r="L201" s="105"/>
      <c r="M201" s="105"/>
      <c r="N201" s="105"/>
      <c r="O201" s="105"/>
      <c r="P201" s="105"/>
      <c r="Q201" s="105"/>
      <c r="R201" s="105"/>
    </row>
    <row r="202" spans="1:18" hidden="1" x14ac:dyDescent="0.35">
      <c r="A202" s="105"/>
      <c r="B202" s="105"/>
      <c r="C202" s="105"/>
      <c r="D202" s="105"/>
      <c r="E202" s="105"/>
      <c r="F202" s="105"/>
      <c r="G202" s="105"/>
      <c r="H202" s="105"/>
      <c r="I202" s="105"/>
      <c r="J202" s="105"/>
      <c r="K202" s="105"/>
      <c r="L202" s="105"/>
      <c r="M202" s="105"/>
      <c r="N202" s="105"/>
      <c r="O202" s="105"/>
      <c r="P202" s="105"/>
      <c r="Q202" s="105"/>
      <c r="R202" s="105"/>
    </row>
    <row r="203" spans="1:18" hidden="1" x14ac:dyDescent="0.35">
      <c r="A203" s="105"/>
      <c r="B203" s="105"/>
      <c r="C203" s="105"/>
      <c r="D203" s="105"/>
      <c r="E203" s="105"/>
      <c r="F203" s="105"/>
      <c r="G203" s="105"/>
      <c r="H203" s="105"/>
      <c r="I203" s="105"/>
      <c r="J203" s="105"/>
      <c r="K203" s="105"/>
      <c r="L203" s="105"/>
      <c r="M203" s="105"/>
      <c r="N203" s="105"/>
      <c r="O203" s="105"/>
      <c r="P203" s="105"/>
      <c r="Q203" s="105"/>
      <c r="R203" s="105"/>
    </row>
    <row r="204" spans="1:18" hidden="1" x14ac:dyDescent="0.35">
      <c r="A204" s="105"/>
      <c r="B204" s="105"/>
      <c r="C204" s="105"/>
      <c r="D204" s="105"/>
      <c r="E204" s="105"/>
      <c r="F204" s="105"/>
      <c r="G204" s="105"/>
      <c r="H204" s="105"/>
      <c r="I204" s="105"/>
      <c r="J204" s="105"/>
      <c r="K204" s="105"/>
      <c r="L204" s="105"/>
      <c r="M204" s="105"/>
      <c r="N204" s="105"/>
      <c r="O204" s="105"/>
      <c r="P204" s="105"/>
      <c r="Q204" s="105"/>
      <c r="R204" s="105"/>
    </row>
    <row r="205" spans="1:18" hidden="1" x14ac:dyDescent="0.35">
      <c r="A205" s="105"/>
      <c r="B205" s="105"/>
      <c r="C205" s="105"/>
      <c r="D205" s="105"/>
      <c r="E205" s="105"/>
      <c r="F205" s="105"/>
      <c r="G205" s="105"/>
      <c r="H205" s="105"/>
      <c r="I205" s="105"/>
      <c r="J205" s="105"/>
      <c r="K205" s="105"/>
      <c r="L205" s="105"/>
      <c r="M205" s="105"/>
      <c r="N205" s="105"/>
      <c r="O205" s="105"/>
      <c r="P205" s="105"/>
      <c r="Q205" s="105"/>
      <c r="R205" s="105"/>
    </row>
    <row r="206" spans="1:18" hidden="1" x14ac:dyDescent="0.35">
      <c r="A206" s="105"/>
      <c r="B206" s="105"/>
      <c r="C206" s="105"/>
      <c r="D206" s="105"/>
      <c r="E206" s="105"/>
      <c r="F206" s="105"/>
      <c r="G206" s="105"/>
      <c r="H206" s="105"/>
      <c r="I206" s="105"/>
      <c r="J206" s="105"/>
      <c r="K206" s="105"/>
      <c r="L206" s="105"/>
      <c r="M206" s="105"/>
      <c r="N206" s="105"/>
      <c r="O206" s="105"/>
      <c r="P206" s="105"/>
      <c r="Q206" s="105"/>
      <c r="R206" s="105"/>
    </row>
    <row r="207" spans="1:18" hidden="1" x14ac:dyDescent="0.35">
      <c r="A207" s="105"/>
      <c r="B207" s="105"/>
      <c r="C207" s="105"/>
      <c r="D207" s="105"/>
      <c r="E207" s="105"/>
      <c r="F207" s="105"/>
      <c r="G207" s="105"/>
      <c r="H207" s="105"/>
      <c r="I207" s="105"/>
      <c r="J207" s="105"/>
      <c r="K207" s="105"/>
      <c r="L207" s="105"/>
      <c r="M207" s="105"/>
      <c r="N207" s="105"/>
      <c r="O207" s="105"/>
      <c r="P207" s="105"/>
      <c r="Q207" s="105"/>
      <c r="R207" s="105"/>
    </row>
    <row r="208" spans="1:18" hidden="1" x14ac:dyDescent="0.35">
      <c r="A208" s="105"/>
      <c r="B208" s="105"/>
      <c r="C208" s="105"/>
      <c r="D208" s="105"/>
      <c r="E208" s="105"/>
      <c r="F208" s="105"/>
      <c r="G208" s="105"/>
      <c r="H208" s="105"/>
      <c r="I208" s="105"/>
      <c r="J208" s="105"/>
      <c r="K208" s="105"/>
      <c r="L208" s="105"/>
      <c r="M208" s="105"/>
      <c r="N208" s="105"/>
      <c r="O208" s="105"/>
      <c r="P208" s="105"/>
      <c r="Q208" s="105"/>
      <c r="R208" s="105"/>
    </row>
    <row r="209" spans="1:18" hidden="1" x14ac:dyDescent="0.35">
      <c r="A209" s="105"/>
      <c r="B209" s="105"/>
      <c r="C209" s="105"/>
      <c r="D209" s="105"/>
      <c r="E209" s="105"/>
      <c r="F209" s="105"/>
      <c r="G209" s="105"/>
      <c r="H209" s="105"/>
      <c r="I209" s="105"/>
      <c r="J209" s="105"/>
      <c r="K209" s="105"/>
      <c r="L209" s="105"/>
      <c r="M209" s="105"/>
      <c r="N209" s="105"/>
      <c r="O209" s="105"/>
      <c r="P209" s="105"/>
      <c r="Q209" s="105"/>
      <c r="R209" s="105"/>
    </row>
    <row r="210" spans="1:18" hidden="1" x14ac:dyDescent="0.35">
      <c r="A210" s="105"/>
      <c r="B210" s="105"/>
      <c r="C210" s="105"/>
      <c r="D210" s="105"/>
      <c r="E210" s="105"/>
      <c r="F210" s="105"/>
      <c r="G210" s="105"/>
      <c r="H210" s="105"/>
      <c r="I210" s="105"/>
      <c r="J210" s="105"/>
      <c r="K210" s="105"/>
      <c r="L210" s="105"/>
      <c r="M210" s="105"/>
      <c r="N210" s="105"/>
      <c r="O210" s="105"/>
      <c r="P210" s="105"/>
      <c r="Q210" s="105"/>
      <c r="R210" s="105"/>
    </row>
    <row r="211" spans="1:18" hidden="1" x14ac:dyDescent="0.35">
      <c r="A211" s="105"/>
      <c r="B211" s="105"/>
      <c r="C211" s="105"/>
      <c r="D211" s="105"/>
      <c r="E211" s="105"/>
      <c r="F211" s="105"/>
      <c r="G211" s="105"/>
      <c r="H211" s="105"/>
      <c r="I211" s="105"/>
      <c r="J211" s="105"/>
      <c r="K211" s="105"/>
      <c r="L211" s="105"/>
      <c r="M211" s="105"/>
      <c r="N211" s="105"/>
      <c r="O211" s="105"/>
      <c r="P211" s="105"/>
      <c r="Q211" s="105"/>
      <c r="R211" s="105"/>
    </row>
    <row r="212" spans="1:18" hidden="1" x14ac:dyDescent="0.35">
      <c r="A212" s="105"/>
      <c r="B212" s="105"/>
      <c r="C212" s="105"/>
      <c r="D212" s="105"/>
      <c r="E212" s="105"/>
      <c r="F212" s="105"/>
      <c r="G212" s="105"/>
      <c r="H212" s="105"/>
      <c r="I212" s="105"/>
      <c r="J212" s="105"/>
      <c r="K212" s="105"/>
      <c r="L212" s="105"/>
      <c r="M212" s="105"/>
      <c r="N212" s="105"/>
      <c r="O212" s="105"/>
      <c r="P212" s="105"/>
      <c r="Q212" s="105"/>
      <c r="R212" s="105"/>
    </row>
    <row r="213" spans="1:18" hidden="1" x14ac:dyDescent="0.35">
      <c r="A213" s="105"/>
      <c r="B213" s="105"/>
      <c r="C213" s="105"/>
      <c r="D213" s="105"/>
      <c r="E213" s="105"/>
      <c r="F213" s="105"/>
      <c r="G213" s="105"/>
      <c r="H213" s="105"/>
      <c r="I213" s="105"/>
      <c r="J213" s="105"/>
      <c r="K213" s="105"/>
      <c r="L213" s="105"/>
      <c r="M213" s="105"/>
      <c r="N213" s="105"/>
      <c r="O213" s="105"/>
      <c r="P213" s="105"/>
      <c r="Q213" s="105"/>
      <c r="R213" s="105"/>
    </row>
    <row r="214" spans="1:18" hidden="1" x14ac:dyDescent="0.35">
      <c r="A214" s="105"/>
      <c r="B214" s="105"/>
      <c r="C214" s="105"/>
      <c r="D214" s="105"/>
      <c r="E214" s="105"/>
      <c r="F214" s="105"/>
      <c r="G214" s="105"/>
      <c r="H214" s="105"/>
      <c r="I214" s="105"/>
      <c r="J214" s="105"/>
      <c r="K214" s="105"/>
      <c r="L214" s="105"/>
      <c r="M214" s="105"/>
      <c r="N214" s="105"/>
      <c r="O214" s="105"/>
      <c r="P214" s="105"/>
      <c r="Q214" s="105"/>
      <c r="R214" s="105"/>
    </row>
    <row r="351" x14ac:dyDescent="0.35"/>
  </sheetData>
  <conditionalFormatting sqref="J3:R3">
    <cfRule type="cellIs" dxfId="21" priority="1" operator="equal">
      <formula>"Post-Fcst"</formula>
    </cfRule>
    <cfRule type="cellIs" dxfId="20" priority="2" operator="equal">
      <formula>"Forecast"</formula>
    </cfRule>
    <cfRule type="cellIs" dxfId="19" priority="3" operator="equal">
      <formula>"Pre Fcst"</formula>
    </cfRule>
  </conditionalFormatting>
  <dataValidations count="3">
    <dataValidation type="list" allowBlank="1" showInputMessage="1" showErrorMessage="1" sqref="F43:F44 F85:F86" xr:uid="{00000000-0002-0000-0300-000000000000}">
      <formula1>"0.1,0.25,0.6,1"</formula1>
    </dataValidation>
    <dataValidation type="list" allowBlank="1" showInputMessage="1" showErrorMessage="1" sqref="F83 F41" xr:uid="{00000000-0002-0000-0300-000001000000}">
      <formula1>"1,2,3,4"</formula1>
    </dataValidation>
    <dataValidation type="list" allowBlank="1" showInputMessage="1" showErrorMessage="1" sqref="F36:F39 F78:F81" xr:uid="{00000000-0002-0000-0300-000002000000}">
      <formula1>"Affinity Water, Severn Trent, Thames Water, Anglian Water, Company 5, Company 6, Company 7, Company 8, Company 9"</formula1>
    </dataValidation>
  </dataValidations>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99"/>
    <pageSetUpPr fitToPage="1"/>
  </sheetPr>
  <dimension ref="A1:R32"/>
  <sheetViews>
    <sheetView showGridLines="0" zoomScaleNormal="100" workbookViewId="0">
      <pane xSplit="9" ySplit="5" topLeftCell="J7" activePane="bottomRight" state="frozen"/>
      <selection pane="topRight"/>
      <selection pane="bottomLeft"/>
      <selection pane="bottomRight" activeCell="E12" sqref="E12"/>
    </sheetView>
  </sheetViews>
  <sheetFormatPr defaultColWidth="0" defaultRowHeight="14" zeroHeight="1" x14ac:dyDescent="0.35"/>
  <cols>
    <col min="1" max="4" width="1.1796875" style="158" customWidth="1"/>
    <col min="5" max="5" width="56" style="158" customWidth="1"/>
    <col min="6" max="6" width="11.81640625" style="158" customWidth="1"/>
    <col min="7" max="8" width="11.1796875" style="158" customWidth="1"/>
    <col min="9" max="9" width="1.453125" style="158" customWidth="1"/>
    <col min="10" max="18" width="11.81640625" style="158" customWidth="1"/>
    <col min="19" max="16384" width="8.81640625" style="158" hidden="1"/>
  </cols>
  <sheetData>
    <row r="1" spans="1:18" ht="25" x14ac:dyDescent="0.5">
      <c r="A1" s="62" t="str">
        <f ca="1" xml:space="preserve"> RIGHT(CELL("filename", A1), LEN(CELL("filename", A1)) - SEARCH("]", CELL("filename", A1)))</f>
        <v>InputsC</v>
      </c>
      <c r="B1" s="63"/>
      <c r="C1" s="64"/>
      <c r="D1" s="63"/>
      <c r="E1" s="65"/>
      <c r="F1" s="63"/>
      <c r="G1" s="63"/>
      <c r="H1" s="63"/>
      <c r="I1" s="63"/>
      <c r="J1" s="63"/>
      <c r="K1" s="63"/>
      <c r="L1" s="63"/>
      <c r="M1" s="63"/>
      <c r="N1" s="63"/>
      <c r="O1" s="63"/>
      <c r="P1" s="63"/>
      <c r="Q1" s="63"/>
      <c r="R1" s="63"/>
    </row>
    <row r="2" spans="1:18" ht="14.5" x14ac:dyDescent="0.35">
      <c r="A2" s="104"/>
      <c r="B2" s="104"/>
      <c r="C2" s="104"/>
      <c r="D2" s="104"/>
      <c r="E2" s="108" t="str">
        <f xml:space="preserve"> Time!E$2</f>
        <v>Model Period Ending</v>
      </c>
      <c r="F2"/>
      <c r="G2"/>
      <c r="H2" s="108">
        <f xml:space="preserve"> Time!H$2</f>
        <v>0</v>
      </c>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row>
    <row r="3" spans="1:18" x14ac:dyDescent="0.35">
      <c r="A3" s="104"/>
      <c r="B3" s="104"/>
      <c r="C3" s="104"/>
      <c r="D3" s="104"/>
      <c r="E3" s="108" t="str">
        <f xml:space="preserve"> Time!E$3</f>
        <v>Pre Forecast vs Forecast</v>
      </c>
      <c r="F3" s="244"/>
      <c r="G3" s="108"/>
      <c r="H3" s="108">
        <f xml:space="preserve"> Time!H$3</f>
        <v>0</v>
      </c>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row>
    <row r="4" spans="1:18" x14ac:dyDescent="0.35">
      <c r="A4" s="106"/>
      <c r="B4" s="106"/>
      <c r="C4" s="106"/>
      <c r="D4" s="106"/>
      <c r="E4" s="108" t="str">
        <f xml:space="preserve"> Time!E$4</f>
        <v>Financial Year Ending</v>
      </c>
      <c r="F4" s="108"/>
      <c r="G4" s="108"/>
      <c r="H4" s="108">
        <f xml:space="preserve"> Time!H$4</f>
        <v>0</v>
      </c>
      <c r="I4" s="108">
        <f xml:space="preserve"> Time!I$4</f>
        <v>0</v>
      </c>
      <c r="J4" s="108">
        <f xml:space="preserve"> Time!J$29</f>
        <v>2017</v>
      </c>
      <c r="K4" s="108">
        <f xml:space="preserve"> Time!K$29</f>
        <v>2018</v>
      </c>
      <c r="L4" s="108">
        <f xml:space="preserve"> Time!L$29</f>
        <v>2019</v>
      </c>
      <c r="M4" s="108">
        <f xml:space="preserve"> Time!M$29</f>
        <v>2020</v>
      </c>
      <c r="N4" s="108">
        <f xml:space="preserve"> Time!N$29</f>
        <v>2021</v>
      </c>
      <c r="O4" s="108">
        <f xml:space="preserve"> Time!O$29</f>
        <v>2022</v>
      </c>
      <c r="P4" s="108">
        <f xml:space="preserve"> Time!P$29</f>
        <v>2023</v>
      </c>
      <c r="Q4" s="108">
        <f xml:space="preserve"> Time!Q$29</f>
        <v>2024</v>
      </c>
      <c r="R4" s="108">
        <f xml:space="preserve"> Time!R$29</f>
        <v>2025</v>
      </c>
    </row>
    <row r="5" spans="1:18" x14ac:dyDescent="0.35">
      <c r="A5" s="104"/>
      <c r="B5" s="104"/>
      <c r="C5" s="104"/>
      <c r="D5" s="104"/>
      <c r="E5" s="108" t="str">
        <f xml:space="preserve"> Time!E$5</f>
        <v>Model column counter</v>
      </c>
      <c r="F5" s="14" t="s">
        <v>100</v>
      </c>
      <c r="G5" s="1" t="s">
        <v>101</v>
      </c>
      <c r="H5" s="14" t="s">
        <v>102</v>
      </c>
      <c r="I5" s="104"/>
      <c r="J5" s="104">
        <f xml:space="preserve"> Time!J$8</f>
        <v>1</v>
      </c>
      <c r="K5" s="104">
        <f xml:space="preserve"> Time!K$8</f>
        <v>2</v>
      </c>
      <c r="L5" s="104">
        <f xml:space="preserve"> Time!L$8</f>
        <v>3</v>
      </c>
      <c r="M5" s="104">
        <f xml:space="preserve"> Time!M$8</f>
        <v>4</v>
      </c>
      <c r="N5" s="104">
        <f xml:space="preserve"> Time!N$8</f>
        <v>5</v>
      </c>
      <c r="O5" s="104">
        <f xml:space="preserve"> Time!O$8</f>
        <v>6</v>
      </c>
      <c r="P5" s="104">
        <f xml:space="preserve"> Time!P$8</f>
        <v>7</v>
      </c>
      <c r="Q5" s="104">
        <f xml:space="preserve"> Time!Q$8</f>
        <v>8</v>
      </c>
      <c r="R5" s="104">
        <f xml:space="preserve"> Time!R$8</f>
        <v>9</v>
      </c>
    </row>
    <row r="6" spans="1:18" x14ac:dyDescent="0.35">
      <c r="A6" s="108"/>
      <c r="B6" s="108"/>
      <c r="C6" s="108"/>
      <c r="D6" s="108"/>
      <c r="E6" s="108"/>
      <c r="F6" s="108"/>
      <c r="G6" s="108"/>
      <c r="H6" s="108"/>
      <c r="I6" s="108"/>
      <c r="J6" s="108"/>
      <c r="K6" s="108"/>
      <c r="L6" s="108"/>
      <c r="M6" s="108"/>
      <c r="N6" s="108"/>
      <c r="O6" s="108"/>
      <c r="P6" s="108"/>
      <c r="Q6" s="108"/>
      <c r="R6" s="108"/>
    </row>
    <row r="7" spans="1:18" s="108" customFormat="1" ht="13" x14ac:dyDescent="0.35">
      <c r="A7" s="141" t="s">
        <v>132</v>
      </c>
      <c r="B7" s="141"/>
      <c r="C7" s="141"/>
      <c r="D7" s="141"/>
      <c r="E7" s="141"/>
      <c r="F7" s="141"/>
      <c r="G7" s="141"/>
      <c r="H7" s="141"/>
      <c r="I7" s="141"/>
      <c r="J7" s="141"/>
      <c r="K7" s="141"/>
      <c r="L7" s="141"/>
      <c r="M7" s="141"/>
      <c r="N7" s="141"/>
      <c r="O7" s="141"/>
      <c r="P7" s="141"/>
      <c r="Q7" s="141"/>
      <c r="R7" s="141"/>
    </row>
    <row r="8" spans="1:18" s="108" customFormat="1" ht="13" x14ac:dyDescent="0.35">
      <c r="E8" s="12"/>
      <c r="F8" s="104"/>
      <c r="G8" s="104"/>
    </row>
    <row r="9" spans="1:18" s="108" customFormat="1" ht="12.5" x14ac:dyDescent="0.35">
      <c r="E9" s="4" t="s">
        <v>133</v>
      </c>
      <c r="F9" s="195">
        <v>42461</v>
      </c>
      <c r="G9" s="104" t="s">
        <v>134</v>
      </c>
    </row>
    <row r="10" spans="1:18" s="108" customFormat="1" ht="12.5" x14ac:dyDescent="0.35">
      <c r="E10" s="4"/>
      <c r="F10" s="4"/>
      <c r="G10" s="4"/>
    </row>
    <row r="11" spans="1:18" s="108" customFormat="1" ht="12.5" x14ac:dyDescent="0.35">
      <c r="E11" s="4" t="s">
        <v>135</v>
      </c>
      <c r="F11" s="197">
        <v>2017</v>
      </c>
      <c r="G11" s="104" t="s">
        <v>136</v>
      </c>
    </row>
    <row r="12" spans="1:18" customFormat="1" ht="14.5" x14ac:dyDescent="0.35"/>
    <row r="13" spans="1:18" s="108" customFormat="1" ht="12.5" x14ac:dyDescent="0.35">
      <c r="E13" s="4" t="s">
        <v>137</v>
      </c>
      <c r="F13" s="196">
        <v>3</v>
      </c>
      <c r="G13" s="104" t="s">
        <v>138</v>
      </c>
    </row>
    <row r="14" spans="1:18" s="108" customFormat="1" ht="12.5" x14ac:dyDescent="0.35">
      <c r="E14" s="4"/>
      <c r="F14" s="4"/>
      <c r="G14" s="104"/>
    </row>
    <row r="15" spans="1:18" s="108" customFormat="1" ht="12.5" x14ac:dyDescent="0.35">
      <c r="E15" s="4" t="s">
        <v>139</v>
      </c>
      <c r="F15" s="195">
        <v>43921</v>
      </c>
      <c r="G15" s="104" t="s">
        <v>134</v>
      </c>
    </row>
    <row r="16" spans="1:18" s="108" customFormat="1" ht="12.5" x14ac:dyDescent="0.35">
      <c r="E16" s="4"/>
      <c r="F16" s="4"/>
      <c r="G16" s="104"/>
    </row>
    <row r="17" spans="1:18" s="108" customFormat="1" ht="12.5" x14ac:dyDescent="0.35">
      <c r="E17" s="4" t="s">
        <v>140</v>
      </c>
      <c r="F17" s="195">
        <v>45382</v>
      </c>
      <c r="G17" s="104" t="s">
        <v>134</v>
      </c>
    </row>
    <row r="18" spans="1:18" s="108" customFormat="1" ht="12.5" x14ac:dyDescent="0.35">
      <c r="E18" s="104"/>
      <c r="F18" s="104"/>
      <c r="G18" s="104"/>
    </row>
    <row r="19" spans="1:18" s="159" customFormat="1" ht="13" x14ac:dyDescent="0.3">
      <c r="A19" s="112" t="s">
        <v>88</v>
      </c>
    </row>
    <row r="20" spans="1:18" x14ac:dyDescent="0.35">
      <c r="A20" s="244"/>
      <c r="B20" s="244"/>
      <c r="C20" s="244"/>
      <c r="D20" s="244"/>
      <c r="E20" s="244"/>
      <c r="F20" s="244"/>
      <c r="G20" s="244"/>
      <c r="H20" s="244"/>
      <c r="I20" s="244"/>
      <c r="J20" s="244"/>
      <c r="K20" s="244"/>
      <c r="L20" s="244"/>
      <c r="M20" s="244"/>
      <c r="N20" s="244"/>
      <c r="O20" s="244"/>
      <c r="P20" s="244"/>
      <c r="Q20" s="244"/>
      <c r="R20" s="244"/>
    </row>
    <row r="21" spans="1:18" ht="14.5" hidden="1" customHeight="1" x14ac:dyDescent="0.35">
      <c r="A21" s="244"/>
      <c r="B21" s="244"/>
      <c r="C21" s="244"/>
      <c r="D21" s="244"/>
      <c r="E21" s="244"/>
      <c r="F21" s="244"/>
      <c r="G21" s="244"/>
      <c r="H21" s="244"/>
      <c r="I21" s="244"/>
      <c r="J21" s="244"/>
      <c r="K21" s="244"/>
      <c r="L21" s="244"/>
      <c r="M21" s="244"/>
      <c r="N21" s="244"/>
      <c r="O21" s="244"/>
      <c r="P21" s="244"/>
      <c r="Q21" s="244"/>
      <c r="R21" s="244"/>
    </row>
    <row r="22" spans="1:18" ht="14.5" hidden="1" customHeight="1" x14ac:dyDescent="0.35">
      <c r="A22" s="244"/>
      <c r="B22" s="244"/>
      <c r="C22" s="244"/>
      <c r="D22" s="244"/>
      <c r="E22" s="244"/>
      <c r="F22" s="244"/>
      <c r="G22" s="244"/>
      <c r="H22" s="244"/>
      <c r="I22" s="244"/>
      <c r="J22" s="244"/>
      <c r="K22" s="244"/>
      <c r="L22" s="244"/>
      <c r="M22" s="244"/>
      <c r="N22" s="244"/>
      <c r="O22" s="244"/>
      <c r="P22" s="244"/>
      <c r="Q22" s="244"/>
      <c r="R22" s="244"/>
    </row>
    <row r="23" spans="1:18" ht="14.5" hidden="1" customHeight="1" x14ac:dyDescent="0.35">
      <c r="A23" s="244"/>
      <c r="B23" s="244"/>
      <c r="C23" s="244"/>
      <c r="D23" s="244"/>
      <c r="E23" s="244"/>
      <c r="F23" s="244"/>
      <c r="G23" s="244"/>
      <c r="H23" s="244"/>
      <c r="I23" s="244"/>
      <c r="J23" s="244"/>
      <c r="K23" s="244"/>
      <c r="L23" s="244"/>
      <c r="M23" s="244"/>
      <c r="N23" s="244"/>
      <c r="O23" s="244"/>
      <c r="P23" s="244"/>
      <c r="Q23" s="244"/>
      <c r="R23" s="244"/>
    </row>
    <row r="24" spans="1:18" ht="14.5" hidden="1" customHeight="1" x14ac:dyDescent="0.35">
      <c r="A24" s="244"/>
      <c r="B24" s="244"/>
      <c r="C24" s="244"/>
      <c r="D24" s="244"/>
      <c r="E24" s="244"/>
      <c r="F24" s="244"/>
      <c r="G24" s="244"/>
      <c r="H24" s="244"/>
      <c r="I24" s="244"/>
      <c r="J24" s="244"/>
      <c r="K24" s="244"/>
      <c r="L24" s="244"/>
      <c r="M24" s="244"/>
      <c r="N24" s="244"/>
      <c r="O24" s="244"/>
      <c r="P24" s="244"/>
      <c r="Q24" s="244"/>
      <c r="R24" s="244"/>
    </row>
    <row r="25" spans="1:18" ht="14.5" hidden="1" customHeight="1" x14ac:dyDescent="0.35">
      <c r="A25" s="244"/>
      <c r="B25" s="244"/>
      <c r="C25" s="244"/>
      <c r="D25" s="244"/>
      <c r="E25" s="244"/>
      <c r="F25" s="244"/>
      <c r="G25" s="244"/>
      <c r="H25" s="244"/>
      <c r="I25" s="244"/>
      <c r="J25" s="244"/>
      <c r="K25" s="244"/>
      <c r="L25" s="244"/>
      <c r="M25" s="244"/>
      <c r="N25" s="244"/>
      <c r="O25" s="244"/>
      <c r="P25" s="244"/>
      <c r="Q25" s="244"/>
      <c r="R25" s="244"/>
    </row>
    <row r="26" spans="1:18" ht="14.5" hidden="1" customHeight="1" x14ac:dyDescent="0.35">
      <c r="A26" s="244"/>
      <c r="B26" s="244"/>
      <c r="C26" s="244"/>
      <c r="D26" s="244"/>
      <c r="E26" s="244"/>
      <c r="F26" s="244"/>
      <c r="G26" s="244"/>
      <c r="H26" s="244"/>
      <c r="I26" s="244"/>
      <c r="J26" s="244"/>
      <c r="K26" s="244"/>
      <c r="L26" s="244"/>
      <c r="M26" s="244"/>
      <c r="N26" s="244"/>
      <c r="O26" s="244"/>
      <c r="P26" s="244"/>
      <c r="Q26" s="244"/>
      <c r="R26" s="244"/>
    </row>
    <row r="27" spans="1:18" hidden="1" x14ac:dyDescent="0.35">
      <c r="A27" s="244"/>
      <c r="B27" s="244"/>
      <c r="C27" s="244"/>
      <c r="D27" s="244"/>
      <c r="E27" s="244"/>
      <c r="F27" s="244"/>
      <c r="G27" s="244"/>
      <c r="H27" s="244"/>
      <c r="I27" s="244"/>
      <c r="J27" s="244"/>
      <c r="K27" s="244"/>
      <c r="L27" s="244"/>
      <c r="M27" s="244"/>
      <c r="N27" s="244"/>
      <c r="O27" s="244"/>
      <c r="P27" s="244"/>
      <c r="Q27" s="244"/>
      <c r="R27" s="244"/>
    </row>
    <row r="28" spans="1:18" hidden="1" x14ac:dyDescent="0.35">
      <c r="A28" s="244"/>
      <c r="B28" s="244"/>
      <c r="C28" s="244"/>
      <c r="D28" s="244"/>
      <c r="E28" s="244"/>
      <c r="F28" s="244"/>
      <c r="G28" s="244"/>
      <c r="H28" s="244"/>
      <c r="I28" s="244"/>
      <c r="J28" s="244"/>
      <c r="K28" s="244"/>
      <c r="L28" s="244"/>
      <c r="M28" s="244"/>
      <c r="N28" s="244"/>
      <c r="O28" s="244"/>
      <c r="P28" s="244"/>
      <c r="Q28" s="244"/>
      <c r="R28" s="244"/>
    </row>
    <row r="29" spans="1:18" hidden="1" x14ac:dyDescent="0.35">
      <c r="A29" s="244"/>
      <c r="B29" s="244"/>
      <c r="C29" s="244"/>
      <c r="D29" s="244"/>
      <c r="E29" s="244"/>
      <c r="F29" s="244"/>
      <c r="G29" s="244"/>
      <c r="H29" s="244"/>
      <c r="I29" s="244"/>
      <c r="J29" s="244"/>
      <c r="K29" s="244"/>
      <c r="L29" s="244"/>
      <c r="M29" s="244"/>
      <c r="N29" s="244"/>
      <c r="O29" s="244"/>
      <c r="P29" s="244"/>
      <c r="Q29" s="244"/>
      <c r="R29" s="244"/>
    </row>
    <row r="30" spans="1:18" hidden="1" x14ac:dyDescent="0.35">
      <c r="A30" s="244"/>
      <c r="B30" s="244"/>
      <c r="C30" s="244"/>
      <c r="D30" s="244"/>
      <c r="E30" s="244"/>
      <c r="F30" s="244"/>
      <c r="G30" s="244"/>
      <c r="H30" s="244"/>
      <c r="I30" s="244"/>
      <c r="J30" s="244"/>
      <c r="K30" s="244"/>
      <c r="L30" s="244"/>
      <c r="M30" s="244"/>
      <c r="N30" s="244"/>
      <c r="O30" s="244"/>
      <c r="P30" s="244"/>
      <c r="Q30" s="244"/>
      <c r="R30" s="244"/>
    </row>
    <row r="31" spans="1:18" hidden="1" x14ac:dyDescent="0.35">
      <c r="A31" s="244"/>
      <c r="B31" s="244"/>
      <c r="C31" s="244"/>
      <c r="D31" s="244"/>
      <c r="E31" s="244"/>
      <c r="F31" s="244"/>
      <c r="G31" s="244"/>
      <c r="H31" s="244"/>
      <c r="I31" s="244"/>
      <c r="J31" s="244"/>
      <c r="K31" s="244"/>
      <c r="L31" s="244"/>
      <c r="M31" s="244"/>
      <c r="N31" s="244"/>
      <c r="O31" s="244"/>
      <c r="P31" s="244"/>
      <c r="Q31" s="244"/>
      <c r="R31" s="244"/>
    </row>
    <row r="32" spans="1:18" hidden="1" x14ac:dyDescent="0.35">
      <c r="A32" s="244"/>
      <c r="B32" s="244"/>
      <c r="C32" s="244"/>
      <c r="D32" s="244"/>
      <c r="E32" s="244"/>
      <c r="F32" s="244"/>
      <c r="G32" s="244"/>
      <c r="H32" s="244"/>
      <c r="I32" s="244"/>
      <c r="J32" s="244"/>
      <c r="K32" s="244"/>
      <c r="L32" s="244"/>
      <c r="M32" s="244"/>
      <c r="N32" s="244"/>
      <c r="O32" s="244"/>
      <c r="P32" s="244"/>
      <c r="Q32" s="244"/>
      <c r="R32" s="244"/>
    </row>
  </sheetData>
  <conditionalFormatting sqref="J3:R3">
    <cfRule type="cellIs" dxfId="18" priority="9" operator="equal">
      <formula>"Post-Fcst"</formula>
    </cfRule>
    <cfRule type="cellIs" dxfId="17" priority="10" operator="equal">
      <formula>"Forecast"</formula>
    </cfRule>
    <cfRule type="cellIs" dxfId="16" priority="11"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CC79"/>
  <sheetViews>
    <sheetView showGridLines="0" zoomScale="120" zoomScaleNormal="120" workbookViewId="0">
      <pane xSplit="9" ySplit="5" topLeftCell="J6" activePane="bottomRight" state="frozen"/>
      <selection pane="topRight"/>
      <selection pane="bottomLeft"/>
      <selection pane="bottomRight"/>
    </sheetView>
  </sheetViews>
  <sheetFormatPr defaultColWidth="0" defaultRowHeight="14.5" zeroHeight="1" x14ac:dyDescent="0.35"/>
  <cols>
    <col min="1" max="4" width="1.1796875" customWidth="1"/>
    <col min="5" max="5" width="56" customWidth="1"/>
    <col min="6" max="6" width="12.453125" customWidth="1"/>
    <col min="7" max="8" width="11.1796875" customWidth="1"/>
    <col min="9" max="9" width="1.453125" customWidth="1"/>
    <col min="10" max="18" width="11.81640625" customWidth="1"/>
    <col min="19" max="81" width="0" hidden="1" customWidth="1"/>
    <col min="82" max="16384" width="8.81640625" hidden="1"/>
  </cols>
  <sheetData>
    <row r="1" spans="1:23" s="63" customFormat="1" ht="25" x14ac:dyDescent="0.5">
      <c r="A1" s="62" t="str">
        <f ca="1" xml:space="preserve"> RIGHT(CELL("filename", A1), LEN(CELL("filename", A1)) - SEARCH("]", CELL("filename", A1)))</f>
        <v>Time</v>
      </c>
      <c r="C1" s="64"/>
      <c r="E1" s="65"/>
    </row>
    <row r="2" spans="1:23" s="108" customFormat="1" x14ac:dyDescent="0.35">
      <c r="E2" s="108" t="str">
        <f xml:space="preserve"> E$21</f>
        <v>Model Period Ending</v>
      </c>
      <c r="F2"/>
      <c r="G2"/>
      <c r="H2" s="108">
        <f t="shared" ref="H2:R2" si="0" xml:space="preserve"> H$21</f>
        <v>0</v>
      </c>
      <c r="I2" s="108">
        <f t="shared" si="0"/>
        <v>0</v>
      </c>
      <c r="J2" s="137">
        <f t="shared" si="0"/>
        <v>42825</v>
      </c>
      <c r="K2" s="137">
        <f t="shared" si="0"/>
        <v>43190</v>
      </c>
      <c r="L2" s="137">
        <f t="shared" si="0"/>
        <v>43555</v>
      </c>
      <c r="M2" s="137">
        <f t="shared" si="0"/>
        <v>43921</v>
      </c>
      <c r="N2" s="137">
        <f t="shared" si="0"/>
        <v>44286</v>
      </c>
      <c r="O2" s="137">
        <f t="shared" si="0"/>
        <v>44651</v>
      </c>
      <c r="P2" s="137">
        <f t="shared" si="0"/>
        <v>45016</v>
      </c>
      <c r="Q2" s="137">
        <f t="shared" si="0"/>
        <v>45382</v>
      </c>
      <c r="R2" s="137">
        <f t="shared" si="0"/>
        <v>45747</v>
      </c>
    </row>
    <row r="3" spans="1:23" s="108" customFormat="1" x14ac:dyDescent="0.35">
      <c r="E3" s="108" t="str">
        <f xml:space="preserve"> E55</f>
        <v>Pre Forecast vs Forecast</v>
      </c>
      <c r="F3"/>
      <c r="G3" s="244"/>
      <c r="H3" s="108">
        <f t="shared" ref="H3:R3" si="1" xml:space="preserve"> H55</f>
        <v>0</v>
      </c>
      <c r="I3" s="108">
        <f t="shared" si="1"/>
        <v>0</v>
      </c>
      <c r="J3" s="108" t="str">
        <f xml:space="preserve"> J55</f>
        <v>Pre Fcst</v>
      </c>
      <c r="K3" s="108" t="str">
        <f xml:space="preserve"> K55</f>
        <v>Pre Fcst</v>
      </c>
      <c r="L3" s="108" t="str">
        <f t="shared" si="1"/>
        <v>Pre Fcst</v>
      </c>
      <c r="M3" s="108" t="str">
        <f t="shared" si="1"/>
        <v>Pre Fcst</v>
      </c>
      <c r="N3" s="108" t="str">
        <f t="shared" si="1"/>
        <v>Forecast</v>
      </c>
      <c r="O3" s="108" t="str">
        <f t="shared" si="1"/>
        <v>Forecast</v>
      </c>
      <c r="P3" s="108" t="str">
        <f t="shared" si="1"/>
        <v>Forecast</v>
      </c>
      <c r="Q3" s="108" t="str">
        <f t="shared" si="1"/>
        <v>Forecast</v>
      </c>
      <c r="R3" s="108" t="str">
        <f t="shared" si="1"/>
        <v>Post-Fcst</v>
      </c>
    </row>
    <row r="4" spans="1:23" s="108" customFormat="1" x14ac:dyDescent="0.35">
      <c r="E4" s="108" t="str">
        <f xml:space="preserve"> E$29</f>
        <v>Financial Year Ending</v>
      </c>
      <c r="F4"/>
      <c r="G4"/>
      <c r="H4" s="108">
        <f t="shared" ref="H4:R4" si="2" xml:space="preserve"> H$29</f>
        <v>0</v>
      </c>
      <c r="I4" s="108">
        <f t="shared" si="2"/>
        <v>0</v>
      </c>
      <c r="J4" s="109">
        <f t="shared" si="2"/>
        <v>2017</v>
      </c>
      <c r="K4" s="109">
        <f t="shared" si="2"/>
        <v>2018</v>
      </c>
      <c r="L4" s="109">
        <f t="shared" si="2"/>
        <v>2019</v>
      </c>
      <c r="M4" s="109">
        <f t="shared" si="2"/>
        <v>2020</v>
      </c>
      <c r="N4" s="109">
        <f t="shared" si="2"/>
        <v>2021</v>
      </c>
      <c r="O4" s="109">
        <f t="shared" si="2"/>
        <v>2022</v>
      </c>
      <c r="P4" s="109">
        <f t="shared" si="2"/>
        <v>2023</v>
      </c>
      <c r="Q4" s="109">
        <f t="shared" si="2"/>
        <v>2024</v>
      </c>
      <c r="R4" s="109">
        <f t="shared" si="2"/>
        <v>2025</v>
      </c>
    </row>
    <row r="5" spans="1:23" s="108" customFormat="1" ht="12.5" x14ac:dyDescent="0.35">
      <c r="E5" s="108" t="str">
        <f t="shared" ref="E5:J5" si="3" xml:space="preserve"> E$8</f>
        <v>Model column counter</v>
      </c>
      <c r="F5" s="108">
        <f t="shared" si="3"/>
        <v>0</v>
      </c>
      <c r="G5" s="108" t="str">
        <f t="shared" si="3"/>
        <v>counter</v>
      </c>
      <c r="H5" s="108">
        <f t="shared" si="3"/>
        <v>0</v>
      </c>
      <c r="I5" s="108">
        <f t="shared" si="3"/>
        <v>0</v>
      </c>
      <c r="J5" s="108">
        <f t="shared" si="3"/>
        <v>1</v>
      </c>
      <c r="K5" s="108">
        <f t="shared" ref="K5:R5" si="4" xml:space="preserve"> K$8</f>
        <v>2</v>
      </c>
      <c r="L5" s="108">
        <f t="shared" si="4"/>
        <v>3</v>
      </c>
      <c r="M5" s="108">
        <f t="shared" si="4"/>
        <v>4</v>
      </c>
      <c r="N5" s="108">
        <f t="shared" si="4"/>
        <v>5</v>
      </c>
      <c r="O5" s="108">
        <f t="shared" si="4"/>
        <v>6</v>
      </c>
      <c r="P5" s="108">
        <f t="shared" si="4"/>
        <v>7</v>
      </c>
      <c r="Q5" s="108">
        <f t="shared" si="4"/>
        <v>8</v>
      </c>
      <c r="R5" s="108">
        <f t="shared" si="4"/>
        <v>9</v>
      </c>
    </row>
    <row r="6" spans="1:23" s="110" customFormat="1" ht="12.5" x14ac:dyDescent="0.35"/>
    <row r="7" spans="1:23" s="110" customFormat="1" ht="13" x14ac:dyDescent="0.35">
      <c r="A7" s="16"/>
      <c r="B7" s="16" t="s">
        <v>141</v>
      </c>
      <c r="C7" s="17"/>
      <c r="D7" s="18"/>
      <c r="E7" s="19"/>
      <c r="F7" s="19"/>
      <c r="G7" s="19"/>
      <c r="H7" s="19"/>
      <c r="I7" s="19"/>
      <c r="J7" s="19"/>
      <c r="K7" s="19"/>
      <c r="L7" s="19"/>
      <c r="M7" s="19"/>
      <c r="N7" s="19"/>
      <c r="O7" s="19"/>
      <c r="P7" s="19"/>
      <c r="Q7" s="19"/>
      <c r="R7" s="19"/>
      <c r="S7" s="19"/>
      <c r="T7" s="19"/>
      <c r="U7" s="19"/>
      <c r="V7" s="19"/>
      <c r="W7" s="19"/>
    </row>
    <row r="8" spans="1:23" s="110" customFormat="1" ht="13" x14ac:dyDescent="0.35">
      <c r="A8" s="16"/>
      <c r="B8" s="16"/>
      <c r="C8" s="17"/>
      <c r="D8" s="18"/>
      <c r="E8" s="20" t="s">
        <v>142</v>
      </c>
      <c r="F8" s="20"/>
      <c r="G8" s="20" t="s">
        <v>143</v>
      </c>
      <c r="H8" s="20"/>
      <c r="I8" s="21"/>
      <c r="J8" s="20">
        <f xml:space="preserve"> I8 + 1</f>
        <v>1</v>
      </c>
      <c r="K8" s="20">
        <f t="shared" ref="K8:R8" si="5" xml:space="preserve"> J8 + 1</f>
        <v>2</v>
      </c>
      <c r="L8" s="20">
        <f t="shared" si="5"/>
        <v>3</v>
      </c>
      <c r="M8" s="20">
        <f t="shared" si="5"/>
        <v>4</v>
      </c>
      <c r="N8" s="20">
        <f t="shared" si="5"/>
        <v>5</v>
      </c>
      <c r="O8" s="20">
        <f t="shared" si="5"/>
        <v>6</v>
      </c>
      <c r="P8" s="20">
        <f t="shared" si="5"/>
        <v>7</v>
      </c>
      <c r="Q8" s="20">
        <f t="shared" si="5"/>
        <v>8</v>
      </c>
      <c r="R8" s="20">
        <f t="shared" si="5"/>
        <v>9</v>
      </c>
      <c r="S8" s="20"/>
      <c r="T8" s="20"/>
      <c r="U8" s="20"/>
      <c r="V8" s="20"/>
      <c r="W8" s="20"/>
    </row>
    <row r="9" spans="1:23" s="110" customFormat="1" ht="13" x14ac:dyDescent="0.35">
      <c r="A9" s="16"/>
      <c r="B9" s="16"/>
      <c r="C9" s="17"/>
      <c r="D9" s="18"/>
      <c r="E9" s="18" t="s">
        <v>144</v>
      </c>
      <c r="F9" s="22">
        <f xml:space="preserve"> MAX(L8:R8)</f>
        <v>9</v>
      </c>
      <c r="G9" s="18" t="s">
        <v>145</v>
      </c>
      <c r="H9" s="18"/>
      <c r="I9" s="18"/>
      <c r="J9" s="18"/>
      <c r="K9" s="18"/>
      <c r="L9" s="18"/>
      <c r="M9" s="18"/>
      <c r="N9" s="18"/>
      <c r="O9" s="18"/>
      <c r="P9" s="18"/>
      <c r="Q9" s="18"/>
      <c r="R9" s="18"/>
      <c r="S9" s="18"/>
      <c r="T9" s="18"/>
      <c r="U9" s="18"/>
      <c r="V9" s="18"/>
      <c r="W9" s="18"/>
    </row>
    <row r="10" spans="1:23" s="110" customFormat="1" ht="13" x14ac:dyDescent="0.35">
      <c r="A10" s="16"/>
      <c r="B10" s="16"/>
      <c r="C10" s="17"/>
      <c r="D10" s="18"/>
      <c r="E10" s="18"/>
      <c r="F10" s="22"/>
      <c r="G10" s="18"/>
      <c r="H10" s="18"/>
      <c r="I10" s="18"/>
      <c r="J10" s="18"/>
      <c r="K10" s="18"/>
      <c r="L10" s="18"/>
      <c r="M10" s="18"/>
      <c r="N10" s="18"/>
      <c r="O10" s="18"/>
      <c r="P10" s="18"/>
      <c r="Q10" s="18"/>
      <c r="R10" s="18"/>
      <c r="S10" s="18"/>
      <c r="T10" s="18"/>
      <c r="U10" s="18"/>
      <c r="V10" s="18"/>
      <c r="W10" s="18"/>
    </row>
    <row r="11" spans="1:23" s="22" customFormat="1" ht="13" x14ac:dyDescent="0.35">
      <c r="A11" s="23"/>
      <c r="B11" s="24"/>
      <c r="C11" s="25"/>
      <c r="D11" s="26"/>
      <c r="E11" s="4" t="str">
        <f t="shared" ref="E11:J11" si="6" xml:space="preserve"> E$8</f>
        <v>Model column counter</v>
      </c>
      <c r="F11" s="4">
        <f t="shared" si="6"/>
        <v>0</v>
      </c>
      <c r="G11" s="4" t="str">
        <f t="shared" si="6"/>
        <v>counter</v>
      </c>
      <c r="H11" s="4">
        <f t="shared" si="6"/>
        <v>0</v>
      </c>
      <c r="I11" s="4">
        <f t="shared" si="6"/>
        <v>0</v>
      </c>
      <c r="J11" s="4">
        <f t="shared" si="6"/>
        <v>1</v>
      </c>
      <c r="K11" s="4">
        <f t="shared" ref="K11:R11" si="7" xml:space="preserve"> K$8</f>
        <v>2</v>
      </c>
      <c r="L11" s="4">
        <f t="shared" si="7"/>
        <v>3</v>
      </c>
      <c r="M11" s="4">
        <f t="shared" si="7"/>
        <v>4</v>
      </c>
      <c r="N11" s="4">
        <f t="shared" si="7"/>
        <v>5</v>
      </c>
      <c r="O11" s="4">
        <f t="shared" si="7"/>
        <v>6</v>
      </c>
      <c r="P11" s="4">
        <f t="shared" si="7"/>
        <v>7</v>
      </c>
      <c r="Q11" s="4">
        <f t="shared" si="7"/>
        <v>8</v>
      </c>
      <c r="R11" s="4">
        <f t="shared" si="7"/>
        <v>9</v>
      </c>
    </row>
    <row r="12" spans="1:23" s="19" customFormat="1" ht="13" x14ac:dyDescent="0.35">
      <c r="A12" s="27"/>
      <c r="B12" s="28"/>
      <c r="C12" s="29"/>
      <c r="D12" s="30"/>
      <c r="E12" s="15" t="s">
        <v>146</v>
      </c>
      <c r="G12" s="19" t="s">
        <v>147</v>
      </c>
      <c r="H12" s="19">
        <f xml:space="preserve"> SUM(L12:CC12)</f>
        <v>0</v>
      </c>
      <c r="J12" s="19">
        <f xml:space="preserve"> IF( J11 = 1, 1, 0)</f>
        <v>1</v>
      </c>
      <c r="K12" s="19">
        <f xml:space="preserve"> IF( K11 = 1, 1, 0)</f>
        <v>0</v>
      </c>
      <c r="L12" s="19">
        <f xml:space="preserve"> IF( L11 = 1, 1, 0)</f>
        <v>0</v>
      </c>
      <c r="M12" s="19">
        <f t="shared" ref="M12:R12" si="8" xml:space="preserve"> IF( M11 = 1, 1, 0)</f>
        <v>0</v>
      </c>
      <c r="N12" s="19">
        <f t="shared" si="8"/>
        <v>0</v>
      </c>
      <c r="O12" s="19">
        <f t="shared" si="8"/>
        <v>0</v>
      </c>
      <c r="P12" s="19">
        <f t="shared" si="8"/>
        <v>0</v>
      </c>
      <c r="Q12" s="19">
        <f t="shared" si="8"/>
        <v>0</v>
      </c>
      <c r="R12" s="19">
        <f t="shared" si="8"/>
        <v>0</v>
      </c>
    </row>
    <row r="13" spans="1:23" s="110" customFormat="1" ht="13" x14ac:dyDescent="0.35">
      <c r="A13" s="16"/>
      <c r="B13" s="16"/>
      <c r="C13" s="17"/>
      <c r="D13" s="18"/>
      <c r="E13" s="18"/>
      <c r="F13" s="18"/>
      <c r="G13" s="18"/>
      <c r="H13" s="18"/>
      <c r="I13" s="18"/>
      <c r="J13" s="18"/>
      <c r="K13" s="18"/>
      <c r="L13" s="18"/>
      <c r="M13" s="18"/>
      <c r="N13" s="18"/>
      <c r="O13" s="18"/>
      <c r="P13" s="18"/>
      <c r="Q13" s="18"/>
      <c r="R13" s="18"/>
      <c r="S13" s="18"/>
      <c r="T13" s="18"/>
      <c r="U13" s="18"/>
      <c r="V13" s="18"/>
      <c r="W13" s="18"/>
    </row>
    <row r="14" spans="1:23" s="110" customFormat="1" ht="13" x14ac:dyDescent="0.35">
      <c r="A14" s="16"/>
      <c r="B14" s="16" t="s">
        <v>148</v>
      </c>
      <c r="C14" s="17"/>
      <c r="D14" s="18"/>
      <c r="E14" s="18"/>
      <c r="F14" s="18"/>
      <c r="G14" s="18"/>
      <c r="H14" s="18"/>
      <c r="I14" s="18"/>
      <c r="J14" s="18"/>
      <c r="K14" s="18"/>
      <c r="L14" s="18"/>
      <c r="M14" s="18"/>
      <c r="N14" s="18"/>
      <c r="O14" s="18"/>
      <c r="P14" s="18"/>
      <c r="Q14" s="18"/>
      <c r="R14" s="18"/>
      <c r="S14" s="18"/>
      <c r="T14" s="18"/>
      <c r="U14" s="18"/>
      <c r="V14" s="18"/>
      <c r="W14" s="18"/>
    </row>
    <row r="15" spans="1:23" s="110" customFormat="1" ht="13" x14ac:dyDescent="0.35">
      <c r="A15" s="16"/>
      <c r="B15" s="16"/>
      <c r="C15" s="17"/>
      <c r="D15" s="18"/>
      <c r="E15" s="66" t="str">
        <f>InputsC!E9</f>
        <v>First date of time ruler</v>
      </c>
      <c r="F15" s="32">
        <f>InputsC!F9</f>
        <v>42461</v>
      </c>
      <c r="G15" s="32" t="str">
        <f>InputsC!G9</f>
        <v>date</v>
      </c>
      <c r="H15" s="31"/>
      <c r="I15" s="32"/>
      <c r="J15" s="32"/>
      <c r="K15" s="31"/>
      <c r="L15" s="31"/>
      <c r="M15" s="33"/>
      <c r="N15" s="33"/>
      <c r="O15" s="33"/>
      <c r="P15" s="33"/>
      <c r="Q15" s="33"/>
      <c r="R15" s="33"/>
      <c r="S15" s="33"/>
      <c r="T15" s="33"/>
      <c r="U15" s="33"/>
      <c r="V15" s="33"/>
      <c r="W15" s="33"/>
    </row>
    <row r="16" spans="1:23" s="110" customFormat="1" ht="13" x14ac:dyDescent="0.35">
      <c r="A16" s="16"/>
      <c r="B16" s="16"/>
      <c r="C16" s="17"/>
      <c r="D16" s="18"/>
      <c r="E16" s="15" t="s">
        <v>149</v>
      </c>
      <c r="F16" s="34">
        <f xml:space="preserve"> DATE(YEAR(F15), MONTH(F15), 1)</f>
        <v>42461</v>
      </c>
      <c r="G16" s="34" t="s">
        <v>150</v>
      </c>
      <c r="H16" s="34"/>
      <c r="I16" s="35"/>
      <c r="J16" s="35"/>
      <c r="K16" s="35"/>
      <c r="L16" s="35"/>
      <c r="M16" s="36"/>
      <c r="N16" s="36"/>
      <c r="O16" s="36"/>
      <c r="P16" s="36"/>
      <c r="Q16" s="36"/>
      <c r="R16" s="36"/>
      <c r="S16" s="36"/>
      <c r="T16" s="36"/>
      <c r="U16" s="36"/>
      <c r="V16" s="36"/>
      <c r="W16" s="36"/>
    </row>
    <row r="17" spans="1:23" s="110" customFormat="1" ht="13" x14ac:dyDescent="0.35">
      <c r="A17" s="16"/>
      <c r="B17" s="16"/>
      <c r="C17" s="17"/>
      <c r="D17" s="18"/>
      <c r="E17" s="37"/>
      <c r="F17" s="31"/>
      <c r="G17" s="31"/>
      <c r="H17" s="31"/>
      <c r="I17" s="32"/>
      <c r="J17" s="32"/>
      <c r="K17" s="31"/>
      <c r="L17" s="31"/>
      <c r="M17" s="19"/>
      <c r="N17" s="19"/>
      <c r="O17" s="19"/>
      <c r="P17" s="19"/>
      <c r="Q17" s="19"/>
      <c r="R17" s="19"/>
      <c r="S17" s="19"/>
      <c r="T17" s="19"/>
      <c r="U17" s="19"/>
      <c r="V17" s="19"/>
      <c r="W17" s="19"/>
    </row>
    <row r="18" spans="1:23" s="110" customFormat="1" ht="13" x14ac:dyDescent="0.35">
      <c r="A18" s="16"/>
      <c r="B18" s="16"/>
      <c r="C18" s="17"/>
      <c r="D18" s="18"/>
      <c r="E18" s="34" t="str">
        <f xml:space="preserve"> E$16</f>
        <v>First model period BEG</v>
      </c>
      <c r="F18" s="34">
        <f xml:space="preserve"> F$16</f>
        <v>42461</v>
      </c>
      <c r="G18" s="34" t="str">
        <f xml:space="preserve"> G$16</f>
        <v>month</v>
      </c>
      <c r="H18" s="34"/>
      <c r="I18" s="35"/>
      <c r="J18" s="35"/>
      <c r="K18" s="34"/>
      <c r="L18" s="34"/>
      <c r="M18" s="6"/>
      <c r="N18" s="6"/>
      <c r="O18" s="6"/>
      <c r="P18" s="6"/>
      <c r="Q18" s="6"/>
      <c r="R18" s="6"/>
      <c r="S18" s="6"/>
      <c r="T18" s="6"/>
      <c r="U18" s="6"/>
      <c r="V18" s="6"/>
      <c r="W18" s="6"/>
    </row>
    <row r="19" spans="1:23" s="110" customFormat="1" ht="13" x14ac:dyDescent="0.35">
      <c r="A19" s="16"/>
      <c r="B19" s="16"/>
      <c r="C19" s="17"/>
      <c r="D19" s="18"/>
      <c r="E19" s="15" t="str">
        <f t="shared" ref="E19:J19" si="9" xml:space="preserve"> E$12</f>
        <v>First model column flag</v>
      </c>
      <c r="F19" s="15">
        <f t="shared" si="9"/>
        <v>0</v>
      </c>
      <c r="G19" s="15" t="str">
        <f t="shared" si="9"/>
        <v>flag</v>
      </c>
      <c r="H19" s="15">
        <f t="shared" si="9"/>
        <v>0</v>
      </c>
      <c r="I19" s="15">
        <f t="shared" si="9"/>
        <v>0</v>
      </c>
      <c r="J19" s="15">
        <f t="shared" si="9"/>
        <v>1</v>
      </c>
      <c r="K19" s="15">
        <f t="shared" ref="K19:R19" si="10" xml:space="preserve"> K$12</f>
        <v>0</v>
      </c>
      <c r="L19" s="15">
        <f t="shared" si="10"/>
        <v>0</v>
      </c>
      <c r="M19" s="15">
        <f t="shared" si="10"/>
        <v>0</v>
      </c>
      <c r="N19" s="15">
        <f t="shared" si="10"/>
        <v>0</v>
      </c>
      <c r="O19" s="15">
        <f t="shared" si="10"/>
        <v>0</v>
      </c>
      <c r="P19" s="15">
        <f t="shared" si="10"/>
        <v>0</v>
      </c>
      <c r="Q19" s="15">
        <f t="shared" si="10"/>
        <v>0</v>
      </c>
      <c r="R19" s="15">
        <f t="shared" si="10"/>
        <v>0</v>
      </c>
      <c r="S19" s="6"/>
      <c r="T19" s="6"/>
      <c r="U19" s="6"/>
      <c r="V19" s="6"/>
      <c r="W19" s="6"/>
    </row>
    <row r="20" spans="1:23" s="110" customFormat="1" ht="13" x14ac:dyDescent="0.35">
      <c r="A20" s="16"/>
      <c r="B20" s="16"/>
      <c r="C20" s="17"/>
      <c r="D20" s="18"/>
      <c r="E20" s="15" t="s">
        <v>151</v>
      </c>
      <c r="F20" s="38"/>
      <c r="G20" s="38" t="s">
        <v>134</v>
      </c>
      <c r="H20" s="38"/>
      <c r="I20" s="38"/>
      <c r="J20" s="38">
        <f xml:space="preserve"> IF( J19 = 1, $F18, I21 + 1)</f>
        <v>42461</v>
      </c>
      <c r="K20" s="38">
        <f t="shared" ref="K20:R20" si="11" xml:space="preserve"> IF( K19 = 1, $F18, J21 + 1)</f>
        <v>42826</v>
      </c>
      <c r="L20" s="38">
        <f t="shared" si="11"/>
        <v>43191</v>
      </c>
      <c r="M20" s="38">
        <f t="shared" si="11"/>
        <v>43556</v>
      </c>
      <c r="N20" s="38">
        <f t="shared" si="11"/>
        <v>43922</v>
      </c>
      <c r="O20" s="38">
        <f t="shared" si="11"/>
        <v>44287</v>
      </c>
      <c r="P20" s="38">
        <f t="shared" si="11"/>
        <v>44652</v>
      </c>
      <c r="Q20" s="38">
        <f t="shared" si="11"/>
        <v>45017</v>
      </c>
      <c r="R20" s="38">
        <f t="shared" si="11"/>
        <v>45383</v>
      </c>
      <c r="S20" s="6"/>
      <c r="T20" s="6"/>
      <c r="U20" s="6"/>
      <c r="V20" s="6"/>
      <c r="W20" s="6"/>
    </row>
    <row r="21" spans="1:23" s="110" customFormat="1" ht="13" x14ac:dyDescent="0.35">
      <c r="A21" s="16"/>
      <c r="B21" s="16"/>
      <c r="C21" s="17"/>
      <c r="D21" s="18"/>
      <c r="E21" s="39" t="s">
        <v>152</v>
      </c>
      <c r="F21" s="144"/>
      <c r="G21" s="146" t="s">
        <v>134</v>
      </c>
      <c r="H21" s="146"/>
      <c r="I21" s="38"/>
      <c r="J21" s="146">
        <f xml:space="preserve"> DATE(YEAR(J20), MONTH(J20) + 12, DAY(1) - 1)</f>
        <v>42825</v>
      </c>
      <c r="K21" s="146">
        <f t="shared" ref="K21:R21" si="12" xml:space="preserve"> DATE(YEAR(K20), MONTH(K20) + 12, DAY(1) - 1)</f>
        <v>43190</v>
      </c>
      <c r="L21" s="146">
        <f t="shared" si="12"/>
        <v>43555</v>
      </c>
      <c r="M21" s="146">
        <f t="shared" si="12"/>
        <v>43921</v>
      </c>
      <c r="N21" s="146">
        <f t="shared" si="12"/>
        <v>44286</v>
      </c>
      <c r="O21" s="146">
        <f t="shared" si="12"/>
        <v>44651</v>
      </c>
      <c r="P21" s="146">
        <f t="shared" si="12"/>
        <v>45016</v>
      </c>
      <c r="Q21" s="146">
        <f t="shared" si="12"/>
        <v>45382</v>
      </c>
      <c r="R21" s="146">
        <f t="shared" si="12"/>
        <v>45747</v>
      </c>
      <c r="S21" s="6"/>
      <c r="T21" s="6"/>
      <c r="U21" s="6"/>
      <c r="V21" s="6"/>
      <c r="W21" s="6"/>
    </row>
    <row r="22" spans="1:23" s="110" customFormat="1" ht="13" x14ac:dyDescent="0.35">
      <c r="A22" s="16"/>
      <c r="B22" s="16"/>
      <c r="C22" s="17"/>
      <c r="D22" s="18"/>
      <c r="E22" s="19"/>
      <c r="F22" s="148"/>
      <c r="G22" s="149"/>
      <c r="H22" s="19"/>
      <c r="I22" s="38"/>
      <c r="J22" s="38"/>
      <c r="K22" s="6"/>
      <c r="L22" s="6"/>
      <c r="M22" s="6"/>
      <c r="N22" s="6"/>
      <c r="O22" s="6"/>
      <c r="P22" s="6"/>
      <c r="Q22" s="6"/>
      <c r="R22" s="6"/>
      <c r="S22" s="6"/>
      <c r="T22" s="6"/>
      <c r="U22" s="6"/>
      <c r="V22" s="6"/>
      <c r="W22" s="6"/>
    </row>
    <row r="23" spans="1:23" s="18" customFormat="1" ht="13" x14ac:dyDescent="0.35">
      <c r="A23" s="147" t="s">
        <v>153</v>
      </c>
      <c r="B23" s="40"/>
      <c r="C23" s="41"/>
      <c r="D23" s="42"/>
      <c r="E23" s="4"/>
    </row>
    <row r="24" spans="1:23" s="19" customFormat="1" ht="13" x14ac:dyDescent="0.35">
      <c r="A24" s="43"/>
      <c r="B24" s="40"/>
      <c r="C24" s="41"/>
      <c r="D24" s="30"/>
      <c r="E24" s="15"/>
    </row>
    <row r="25" spans="1:23" s="19" customFormat="1" ht="13" x14ac:dyDescent="0.35">
      <c r="A25" s="43"/>
      <c r="B25" s="40"/>
      <c r="C25" s="41"/>
      <c r="D25" s="30"/>
      <c r="E25" s="66" t="str">
        <f>InputsC!E11</f>
        <v>First Modelling Column Financial Year Number</v>
      </c>
      <c r="F25" s="70">
        <f>InputsC!F11</f>
        <v>2017</v>
      </c>
      <c r="G25" s="69" t="str">
        <f>InputsC!G11</f>
        <v>count</v>
      </c>
    </row>
    <row r="26" spans="1:23" s="19" customFormat="1" ht="13" x14ac:dyDescent="0.35">
      <c r="A26" s="43"/>
      <c r="B26" s="40"/>
      <c r="C26" s="41"/>
      <c r="D26" s="30"/>
      <c r="E26" s="66" t="str">
        <f>InputsC!E13</f>
        <v>Financial Year End Month Number</v>
      </c>
      <c r="F26" s="69">
        <f>InputsC!F13</f>
        <v>3</v>
      </c>
      <c r="G26" s="69" t="str">
        <f>InputsC!G13</f>
        <v>month #</v>
      </c>
    </row>
    <row r="27" spans="1:23" s="38" customFormat="1" ht="13" x14ac:dyDescent="0.35">
      <c r="A27" s="44"/>
      <c r="B27" s="45"/>
      <c r="C27" s="46"/>
      <c r="D27" s="47"/>
      <c r="E27" s="15" t="str">
        <f xml:space="preserve"> E21</f>
        <v>Model Period Ending</v>
      </c>
      <c r="F27" s="15">
        <f xml:space="preserve"> F21</f>
        <v>0</v>
      </c>
      <c r="G27" s="15" t="str">
        <f xml:space="preserve"> G21</f>
        <v>date</v>
      </c>
      <c r="H27" s="15">
        <f xml:space="preserve"> H21</f>
        <v>0</v>
      </c>
      <c r="I27" s="15">
        <f xml:space="preserve"> I21</f>
        <v>0</v>
      </c>
      <c r="J27" s="38">
        <f t="shared" ref="J27:R27" si="13" xml:space="preserve"> J21</f>
        <v>42825</v>
      </c>
      <c r="K27" s="38">
        <f t="shared" si="13"/>
        <v>43190</v>
      </c>
      <c r="L27" s="38">
        <f t="shared" si="13"/>
        <v>43555</v>
      </c>
      <c r="M27" s="38">
        <f t="shared" si="13"/>
        <v>43921</v>
      </c>
      <c r="N27" s="38">
        <f t="shared" si="13"/>
        <v>44286</v>
      </c>
      <c r="O27" s="38">
        <f t="shared" si="13"/>
        <v>44651</v>
      </c>
      <c r="P27" s="38">
        <f t="shared" si="13"/>
        <v>45016</v>
      </c>
      <c r="Q27" s="38">
        <f t="shared" si="13"/>
        <v>45382</v>
      </c>
      <c r="R27" s="38">
        <f t="shared" si="13"/>
        <v>45747</v>
      </c>
    </row>
    <row r="28" spans="1:23" s="19" customFormat="1" ht="13" x14ac:dyDescent="0.35">
      <c r="A28" s="43"/>
      <c r="B28" s="40"/>
      <c r="C28" s="41"/>
      <c r="D28" s="30"/>
      <c r="E28" s="15" t="str">
        <f xml:space="preserve"> E$12</f>
        <v>First model column flag</v>
      </c>
      <c r="F28" s="15">
        <f t="shared" ref="F28:R28" si="14" xml:space="preserve"> F$12</f>
        <v>0</v>
      </c>
      <c r="G28" s="15" t="str">
        <f t="shared" si="14"/>
        <v>flag</v>
      </c>
      <c r="H28" s="15">
        <f t="shared" si="14"/>
        <v>0</v>
      </c>
      <c r="I28" s="15">
        <f t="shared" si="14"/>
        <v>0</v>
      </c>
      <c r="J28" s="15">
        <f t="shared" si="14"/>
        <v>1</v>
      </c>
      <c r="K28" s="15">
        <f t="shared" si="14"/>
        <v>0</v>
      </c>
      <c r="L28" s="15">
        <f t="shared" si="14"/>
        <v>0</v>
      </c>
      <c r="M28" s="15">
        <f t="shared" si="14"/>
        <v>0</v>
      </c>
      <c r="N28" s="15">
        <f t="shared" si="14"/>
        <v>0</v>
      </c>
      <c r="O28" s="15">
        <f t="shared" si="14"/>
        <v>0</v>
      </c>
      <c r="P28" s="15">
        <f t="shared" si="14"/>
        <v>0</v>
      </c>
      <c r="Q28" s="15">
        <f t="shared" si="14"/>
        <v>0</v>
      </c>
      <c r="R28" s="15">
        <f t="shared" si="14"/>
        <v>0</v>
      </c>
    </row>
    <row r="29" spans="1:23" s="19" customFormat="1" ht="13" x14ac:dyDescent="0.35">
      <c r="A29" s="43"/>
      <c r="B29" s="40"/>
      <c r="C29" s="41"/>
      <c r="D29" s="30"/>
      <c r="E29" s="15" t="s">
        <v>154</v>
      </c>
      <c r="G29" s="19" t="s">
        <v>155</v>
      </c>
      <c r="I29" s="150"/>
      <c r="J29" s="151">
        <f xml:space="preserve"> IF(J28 = 1, $F25, IF(J27 &gt; (DATE(I29, $F26 + 1, 1) - 1), I29 + 1, I29))</f>
        <v>2017</v>
      </c>
      <c r="K29" s="151">
        <f t="shared" ref="K29:R29" si="15" xml:space="preserve"> IF(K28 = 1, $F25, IF(K27 &gt; (DATE(J29, $F26 + 1, 1) - 1), J29 + 1, J29))</f>
        <v>2018</v>
      </c>
      <c r="L29" s="151">
        <f t="shared" si="15"/>
        <v>2019</v>
      </c>
      <c r="M29" s="151">
        <f t="shared" si="15"/>
        <v>2020</v>
      </c>
      <c r="N29" s="151">
        <f t="shared" si="15"/>
        <v>2021</v>
      </c>
      <c r="O29" s="151">
        <f t="shared" si="15"/>
        <v>2022</v>
      </c>
      <c r="P29" s="151">
        <f t="shared" si="15"/>
        <v>2023</v>
      </c>
      <c r="Q29" s="151">
        <f t="shared" si="15"/>
        <v>2024</v>
      </c>
      <c r="R29" s="151">
        <f t="shared" si="15"/>
        <v>2025</v>
      </c>
    </row>
    <row r="30" spans="1:23" s="110" customFormat="1" ht="12.5" x14ac:dyDescent="0.35"/>
    <row r="31" spans="1:23" s="6" customFormat="1" ht="13" x14ac:dyDescent="0.35">
      <c r="A31" s="48" t="s">
        <v>156</v>
      </c>
      <c r="B31" s="45"/>
      <c r="C31" s="46"/>
      <c r="D31" s="49"/>
      <c r="E31" s="4"/>
    </row>
    <row r="32" spans="1:23" s="6" customFormat="1" ht="13" x14ac:dyDescent="0.35">
      <c r="A32" s="48"/>
      <c r="B32" s="45"/>
      <c r="C32" s="46"/>
      <c r="D32" s="49"/>
      <c r="E32" s="4"/>
    </row>
    <row r="33" spans="1:81" s="32" customFormat="1" ht="13" x14ac:dyDescent="0.35">
      <c r="A33" s="50"/>
      <c r="B33" s="51"/>
      <c r="C33" s="52"/>
      <c r="D33" s="53"/>
      <c r="E33" s="67" t="str">
        <f>InputsC!E15</f>
        <v>Last Pre Forecast Date</v>
      </c>
      <c r="F33" s="68">
        <f>InputsC!F15</f>
        <v>43921</v>
      </c>
      <c r="G33" s="68" t="str">
        <f>InputsC!G15</f>
        <v>date</v>
      </c>
    </row>
    <row r="34" spans="1:81" s="56" customFormat="1" ht="13" x14ac:dyDescent="0.35">
      <c r="A34" s="48"/>
      <c r="B34" s="54"/>
      <c r="C34" s="55"/>
      <c r="D34" s="47"/>
      <c r="E34" s="56" t="str">
        <f xml:space="preserve"> E$21</f>
        <v>Model Period Ending</v>
      </c>
      <c r="F34" s="56">
        <f xml:space="preserve"> F$21</f>
        <v>0</v>
      </c>
      <c r="G34" s="56" t="str">
        <f t="shared" ref="G34:R34" si="16" xml:space="preserve"> G$21</f>
        <v>date</v>
      </c>
      <c r="H34" s="56">
        <f t="shared" si="16"/>
        <v>0</v>
      </c>
      <c r="I34" s="56">
        <f t="shared" si="16"/>
        <v>0</v>
      </c>
      <c r="J34" s="56">
        <f xml:space="preserve"> J$21</f>
        <v>42825</v>
      </c>
      <c r="K34" s="56">
        <f xml:space="preserve"> K$21</f>
        <v>43190</v>
      </c>
      <c r="L34" s="56">
        <f xml:space="preserve"> L$21</f>
        <v>43555</v>
      </c>
      <c r="M34" s="56">
        <f t="shared" si="16"/>
        <v>43921</v>
      </c>
      <c r="N34" s="56">
        <f t="shared" si="16"/>
        <v>44286</v>
      </c>
      <c r="O34" s="56">
        <f t="shared" si="16"/>
        <v>44651</v>
      </c>
      <c r="P34" s="56">
        <f t="shared" si="16"/>
        <v>45016</v>
      </c>
      <c r="Q34" s="56">
        <f t="shared" si="16"/>
        <v>45382</v>
      </c>
      <c r="R34" s="56">
        <f t="shared" si="16"/>
        <v>45747</v>
      </c>
    </row>
    <row r="35" spans="1:81" s="19" customFormat="1" ht="13" x14ac:dyDescent="0.35">
      <c r="A35" s="27"/>
      <c r="B35" s="28"/>
      <c r="C35" s="29"/>
      <c r="D35" s="30"/>
      <c r="E35" s="15" t="s">
        <v>140</v>
      </c>
      <c r="G35" s="19" t="s">
        <v>147</v>
      </c>
      <c r="H35" s="19">
        <f xml:space="preserve"> SUM(L35:CC35)</f>
        <v>1</v>
      </c>
      <c r="J35" s="19">
        <f xml:space="preserve"> IF(J34 = $F33, 1, 0)</f>
        <v>0</v>
      </c>
      <c r="K35" s="19">
        <f xml:space="preserve"> IF(K34 = $F33, 1, 0)</f>
        <v>0</v>
      </c>
      <c r="L35" s="19">
        <f t="shared" ref="L35:R35" si="17" xml:space="preserve"> IF(L34 = $F33, 1, 0)</f>
        <v>0</v>
      </c>
      <c r="M35" s="19">
        <f xml:space="preserve"> IF(M34 = $F33, 1, 0)</f>
        <v>1</v>
      </c>
      <c r="N35" s="19">
        <f t="shared" si="17"/>
        <v>0</v>
      </c>
      <c r="O35" s="19">
        <f t="shared" si="17"/>
        <v>0</v>
      </c>
      <c r="P35" s="19">
        <f t="shared" si="17"/>
        <v>0</v>
      </c>
      <c r="Q35" s="19">
        <f t="shared" si="17"/>
        <v>0</v>
      </c>
      <c r="R35" s="19">
        <f t="shared" si="17"/>
        <v>0</v>
      </c>
    </row>
    <row r="36" spans="1:81" s="19" customFormat="1" ht="13" x14ac:dyDescent="0.35">
      <c r="A36" s="27"/>
      <c r="B36" s="28"/>
      <c r="C36" s="29"/>
      <c r="D36" s="30"/>
      <c r="E36" s="15" t="s">
        <v>157</v>
      </c>
      <c r="G36" s="19" t="s">
        <v>147</v>
      </c>
      <c r="H36" s="19">
        <f xml:space="preserve"> SUM(J36:CC36)</f>
        <v>4</v>
      </c>
      <c r="J36" s="19">
        <f xml:space="preserve"> IF($F33 &gt;= J34, 1, 0)</f>
        <v>1</v>
      </c>
      <c r="K36" s="19">
        <f xml:space="preserve"> IF($F33 &gt;= K34, 1, 0)</f>
        <v>1</v>
      </c>
      <c r="L36" s="19">
        <f t="shared" ref="L36:R36" si="18" xml:space="preserve"> IF($F33 &gt;= L34, 1, 0)</f>
        <v>1</v>
      </c>
      <c r="M36" s="19">
        <f t="shared" si="18"/>
        <v>1</v>
      </c>
      <c r="N36" s="19">
        <f t="shared" si="18"/>
        <v>0</v>
      </c>
      <c r="O36" s="19">
        <f t="shared" si="18"/>
        <v>0</v>
      </c>
      <c r="P36" s="19">
        <f t="shared" si="18"/>
        <v>0</v>
      </c>
      <c r="Q36" s="19">
        <f t="shared" si="18"/>
        <v>0</v>
      </c>
      <c r="R36" s="19">
        <f t="shared" si="18"/>
        <v>0</v>
      </c>
    </row>
    <row r="37" spans="1:81" s="18" customFormat="1" ht="13" x14ac:dyDescent="0.35">
      <c r="A37" s="27"/>
      <c r="B37" s="40"/>
      <c r="C37" s="41"/>
      <c r="D37" s="42"/>
      <c r="E37" s="4" t="s">
        <v>158</v>
      </c>
      <c r="F37" s="57">
        <f xml:space="preserve"> SUM(J36:CC36)</f>
        <v>4</v>
      </c>
      <c r="G37" s="18" t="s">
        <v>145</v>
      </c>
    </row>
    <row r="38" spans="1:81" s="18" customFormat="1" ht="13" x14ac:dyDescent="0.35">
      <c r="A38" s="27"/>
      <c r="B38" s="40"/>
      <c r="C38" s="41"/>
      <c r="D38" s="42"/>
      <c r="E38" s="4"/>
    </row>
    <row r="39" spans="1:81" s="18" customFormat="1" ht="13" x14ac:dyDescent="0.35">
      <c r="A39" s="27" t="s">
        <v>159</v>
      </c>
      <c r="B39" s="40"/>
      <c r="C39" s="41"/>
      <c r="D39" s="42"/>
      <c r="E39" s="4"/>
    </row>
    <row r="40" spans="1:81" s="18" customFormat="1" ht="13" x14ac:dyDescent="0.35">
      <c r="A40" s="27"/>
      <c r="B40" s="40"/>
      <c r="C40" s="41"/>
      <c r="D40" s="42"/>
      <c r="E40" s="4"/>
    </row>
    <row r="41" spans="1:81" s="19" customFormat="1" ht="13" x14ac:dyDescent="0.35">
      <c r="A41" s="43"/>
      <c r="B41" s="40"/>
      <c r="C41" s="41"/>
      <c r="D41" s="30"/>
      <c r="E41" s="15" t="str">
        <f t="shared" ref="E41:R41" si="19" xml:space="preserve"> E$35</f>
        <v>Last Pre Forecast Flag</v>
      </c>
      <c r="F41" s="15">
        <f t="shared" si="19"/>
        <v>0</v>
      </c>
      <c r="G41" s="15" t="str">
        <f t="shared" si="19"/>
        <v>flag</v>
      </c>
      <c r="H41" s="132">
        <f t="shared" si="19"/>
        <v>1</v>
      </c>
      <c r="I41" s="132">
        <f t="shared" si="19"/>
        <v>0</v>
      </c>
      <c r="J41" s="132">
        <f t="shared" si="19"/>
        <v>0</v>
      </c>
      <c r="K41" s="132">
        <f t="shared" si="19"/>
        <v>0</v>
      </c>
      <c r="L41" s="132">
        <f t="shared" si="19"/>
        <v>0</v>
      </c>
      <c r="M41" s="132">
        <f xml:space="preserve"> M$35</f>
        <v>1</v>
      </c>
      <c r="N41" s="132">
        <f t="shared" si="19"/>
        <v>0</v>
      </c>
      <c r="O41" s="132">
        <f t="shared" si="19"/>
        <v>0</v>
      </c>
      <c r="P41" s="132">
        <f t="shared" si="19"/>
        <v>0</v>
      </c>
      <c r="Q41" s="132">
        <f t="shared" si="19"/>
        <v>0</v>
      </c>
      <c r="R41" s="132">
        <f t="shared" si="19"/>
        <v>0</v>
      </c>
      <c r="S41" s="15"/>
      <c r="T41" s="15"/>
      <c r="U41" s="15"/>
    </row>
    <row r="42" spans="1:81" s="19" customFormat="1" ht="13" x14ac:dyDescent="0.35">
      <c r="A42" s="43"/>
      <c r="B42" s="40"/>
      <c r="C42" s="41"/>
      <c r="D42" s="30"/>
      <c r="E42" s="15" t="s">
        <v>160</v>
      </c>
      <c r="G42" s="19" t="s">
        <v>147</v>
      </c>
      <c r="H42" s="19">
        <f xml:space="preserve"> SUM(L42:CC42)</f>
        <v>1</v>
      </c>
      <c r="J42" s="19">
        <f xml:space="preserve"> I41</f>
        <v>0</v>
      </c>
      <c r="K42" s="19">
        <f t="shared" ref="K42:R42" si="20" xml:space="preserve"> J41</f>
        <v>0</v>
      </c>
      <c r="L42" s="19">
        <f t="shared" si="20"/>
        <v>0</v>
      </c>
      <c r="M42" s="19">
        <f t="shared" si="20"/>
        <v>0</v>
      </c>
      <c r="N42" s="19">
        <f t="shared" si="20"/>
        <v>1</v>
      </c>
      <c r="O42" s="19">
        <f t="shared" si="20"/>
        <v>0</v>
      </c>
      <c r="P42" s="19">
        <f t="shared" si="20"/>
        <v>0</v>
      </c>
      <c r="Q42" s="19">
        <f t="shared" si="20"/>
        <v>0</v>
      </c>
      <c r="R42" s="19">
        <f t="shared" si="20"/>
        <v>0</v>
      </c>
    </row>
    <row r="43" spans="1:81" s="19" customFormat="1" ht="13" x14ac:dyDescent="0.35">
      <c r="A43" s="43"/>
      <c r="B43" s="40"/>
      <c r="C43" s="41"/>
      <c r="D43" s="30"/>
      <c r="E43" s="15"/>
    </row>
    <row r="44" spans="1:81" s="32" customFormat="1" ht="13" x14ac:dyDescent="0.35">
      <c r="A44" s="50"/>
      <c r="B44" s="51"/>
      <c r="C44" s="52"/>
      <c r="D44" s="53"/>
      <c r="E44" s="67" t="str">
        <f>InputsC!E17</f>
        <v>Last Pre Forecast Flag</v>
      </c>
      <c r="F44" s="68">
        <f>InputsC!F17</f>
        <v>45382</v>
      </c>
      <c r="G44" s="68" t="str">
        <f>InputsC!G17</f>
        <v>date</v>
      </c>
    </row>
    <row r="45" spans="1:81" s="19" customFormat="1" ht="13" x14ac:dyDescent="0.35">
      <c r="A45" s="43"/>
      <c r="B45" s="40"/>
      <c r="C45" s="41"/>
      <c r="D45" s="30"/>
      <c r="E45" s="58" t="str">
        <f xml:space="preserve"> E$21</f>
        <v>Model Period Ending</v>
      </c>
      <c r="F45" s="58">
        <f t="shared" ref="F45:R45" si="21" xml:space="preserve"> F$21</f>
        <v>0</v>
      </c>
      <c r="G45" s="58" t="str">
        <f t="shared" si="21"/>
        <v>date</v>
      </c>
      <c r="H45" s="58">
        <f t="shared" si="21"/>
        <v>0</v>
      </c>
      <c r="I45" s="58">
        <f t="shared" si="21"/>
        <v>0</v>
      </c>
      <c r="J45" s="56">
        <f t="shared" si="21"/>
        <v>42825</v>
      </c>
      <c r="K45" s="56">
        <f t="shared" si="21"/>
        <v>43190</v>
      </c>
      <c r="L45" s="56">
        <f t="shared" si="21"/>
        <v>43555</v>
      </c>
      <c r="M45" s="56">
        <f t="shared" si="21"/>
        <v>43921</v>
      </c>
      <c r="N45" s="56">
        <f t="shared" si="21"/>
        <v>44286</v>
      </c>
      <c r="O45" s="56">
        <f t="shared" si="21"/>
        <v>44651</v>
      </c>
      <c r="P45" s="56">
        <f t="shared" si="21"/>
        <v>45016</v>
      </c>
      <c r="Q45" s="56">
        <f t="shared" si="21"/>
        <v>45382</v>
      </c>
      <c r="R45" s="56">
        <f t="shared" si="21"/>
        <v>45747</v>
      </c>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row>
    <row r="46" spans="1:81" s="19" customFormat="1" ht="13" x14ac:dyDescent="0.35">
      <c r="A46" s="43"/>
      <c r="B46" s="40"/>
      <c r="C46" s="41"/>
      <c r="D46" s="30"/>
      <c r="E46" s="4" t="s">
        <v>161</v>
      </c>
      <c r="G46" s="19" t="s">
        <v>147</v>
      </c>
      <c r="H46" s="19">
        <f xml:space="preserve"> SUM(L46:CC46)</f>
        <v>1</v>
      </c>
      <c r="J46" s="19">
        <f xml:space="preserve"> IF(AND($F44 &gt; I45, $F44 &lt;= J45), 1, 0)</f>
        <v>0</v>
      </c>
      <c r="K46" s="19">
        <f t="shared" ref="K46:R46" si="22" xml:space="preserve"> IF(AND($F44 &gt; J45, $F44 &lt;= K45), 1, 0)</f>
        <v>0</v>
      </c>
      <c r="L46" s="19">
        <f t="shared" si="22"/>
        <v>0</v>
      </c>
      <c r="M46" s="19">
        <f t="shared" si="22"/>
        <v>0</v>
      </c>
      <c r="N46" s="19">
        <f t="shared" si="22"/>
        <v>0</v>
      </c>
      <c r="O46" s="19">
        <f t="shared" si="22"/>
        <v>0</v>
      </c>
      <c r="P46" s="19">
        <f t="shared" si="22"/>
        <v>0</v>
      </c>
      <c r="Q46" s="19">
        <f t="shared" si="22"/>
        <v>1</v>
      </c>
      <c r="R46" s="19">
        <f t="shared" si="22"/>
        <v>0</v>
      </c>
    </row>
    <row r="47" spans="1:81" s="19" customFormat="1" ht="13" x14ac:dyDescent="0.35">
      <c r="A47" s="43"/>
      <c r="B47" s="40"/>
      <c r="C47" s="41"/>
      <c r="D47" s="30"/>
      <c r="E47" s="4"/>
    </row>
    <row r="48" spans="1:81" s="19" customFormat="1" ht="13" x14ac:dyDescent="0.35">
      <c r="A48" s="43"/>
      <c r="B48" s="40"/>
      <c r="C48" s="41"/>
      <c r="D48" s="30"/>
      <c r="E48" s="4" t="str">
        <f xml:space="preserve"> E$42</f>
        <v>1st Forecast Period Flag</v>
      </c>
      <c r="F48" s="4">
        <f t="shared" ref="F48:R48" si="23" xml:space="preserve"> F$42</f>
        <v>0</v>
      </c>
      <c r="G48" s="4" t="str">
        <f t="shared" si="23"/>
        <v>flag</v>
      </c>
      <c r="H48" s="4">
        <f t="shared" si="23"/>
        <v>1</v>
      </c>
      <c r="I48" s="4">
        <f t="shared" si="23"/>
        <v>0</v>
      </c>
      <c r="J48" s="4">
        <f t="shared" si="23"/>
        <v>0</v>
      </c>
      <c r="K48" s="4">
        <f t="shared" si="23"/>
        <v>0</v>
      </c>
      <c r="L48" s="4">
        <f t="shared" si="23"/>
        <v>0</v>
      </c>
      <c r="M48" s="4">
        <f t="shared" si="23"/>
        <v>0</v>
      </c>
      <c r="N48" s="4">
        <f xml:space="preserve"> N$42</f>
        <v>1</v>
      </c>
      <c r="O48" s="4">
        <f t="shared" si="23"/>
        <v>0</v>
      </c>
      <c r="P48" s="4">
        <f t="shared" si="23"/>
        <v>0</v>
      </c>
      <c r="Q48" s="4">
        <f t="shared" si="23"/>
        <v>0</v>
      </c>
      <c r="R48" s="4">
        <f t="shared" si="23"/>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row>
    <row r="49" spans="1:81" s="19" customFormat="1" ht="13" x14ac:dyDescent="0.35">
      <c r="A49" s="43"/>
      <c r="B49" s="40"/>
      <c r="C49" s="41"/>
      <c r="D49" s="30"/>
      <c r="E49" s="4" t="str">
        <f xml:space="preserve"> E$46</f>
        <v>Last Forecast Period Flag</v>
      </c>
      <c r="F49" s="4">
        <f t="shared" ref="F49:R49" si="24" xml:space="preserve"> F$46</f>
        <v>0</v>
      </c>
      <c r="G49" s="4" t="str">
        <f t="shared" si="24"/>
        <v>flag</v>
      </c>
      <c r="H49" s="4">
        <f t="shared" si="24"/>
        <v>1</v>
      </c>
      <c r="I49" s="4">
        <f t="shared" si="24"/>
        <v>0</v>
      </c>
      <c r="J49" s="4">
        <f t="shared" si="24"/>
        <v>0</v>
      </c>
      <c r="K49" s="4">
        <f t="shared" si="24"/>
        <v>0</v>
      </c>
      <c r="L49" s="4">
        <f t="shared" si="24"/>
        <v>0</v>
      </c>
      <c r="M49" s="4">
        <f t="shared" si="24"/>
        <v>0</v>
      </c>
      <c r="N49" s="4">
        <f t="shared" si="24"/>
        <v>0</v>
      </c>
      <c r="O49" s="4">
        <f t="shared" si="24"/>
        <v>0</v>
      </c>
      <c r="P49" s="4">
        <f t="shared" si="24"/>
        <v>0</v>
      </c>
      <c r="Q49" s="4">
        <f t="shared" si="24"/>
        <v>1</v>
      </c>
      <c r="R49" s="4">
        <f t="shared" si="24"/>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row>
    <row r="50" spans="1:81" s="60" customFormat="1" ht="13" x14ac:dyDescent="0.35">
      <c r="A50" s="43"/>
      <c r="B50" s="40"/>
      <c r="C50" s="41"/>
      <c r="D50" s="30"/>
      <c r="E50" s="39" t="s">
        <v>162</v>
      </c>
      <c r="G50" s="60" t="s">
        <v>147</v>
      </c>
      <c r="H50" s="60">
        <f xml:space="preserve"> SUM(L50:CC50)</f>
        <v>4</v>
      </c>
      <c r="I50" s="61"/>
      <c r="J50" s="60">
        <f xml:space="preserve"> J48 - I49 + I50</f>
        <v>0</v>
      </c>
      <c r="K50" s="60">
        <f t="shared" ref="K50:R50" si="25" xml:space="preserve"> K48 - J49 + J50</f>
        <v>0</v>
      </c>
      <c r="L50" s="60">
        <f t="shared" si="25"/>
        <v>0</v>
      </c>
      <c r="M50" s="60">
        <f t="shared" si="25"/>
        <v>0</v>
      </c>
      <c r="N50" s="60">
        <f t="shared" si="25"/>
        <v>1</v>
      </c>
      <c r="O50" s="60">
        <f t="shared" si="25"/>
        <v>1</v>
      </c>
      <c r="P50" s="60">
        <f t="shared" si="25"/>
        <v>1</v>
      </c>
      <c r="Q50" s="60">
        <f t="shared" si="25"/>
        <v>1</v>
      </c>
      <c r="R50" s="60">
        <f t="shared" si="25"/>
        <v>0</v>
      </c>
    </row>
    <row r="51" spans="1:81" s="18" customFormat="1" ht="13" x14ac:dyDescent="0.35">
      <c r="A51" s="27"/>
      <c r="B51" s="40"/>
      <c r="C51" s="41"/>
      <c r="D51" s="42"/>
      <c r="E51" s="4" t="s">
        <v>163</v>
      </c>
      <c r="F51" s="18">
        <f xml:space="preserve"> SUM(L50:CC50)</f>
        <v>4</v>
      </c>
      <c r="G51" s="18" t="s">
        <v>145</v>
      </c>
    </row>
    <row r="52" spans="1:81" s="18" customFormat="1" ht="13" x14ac:dyDescent="0.35">
      <c r="A52" s="27"/>
      <c r="B52" s="40"/>
      <c r="C52" s="41"/>
      <c r="D52" s="42"/>
      <c r="E52" s="4"/>
    </row>
    <row r="53" spans="1:81" s="18" customFormat="1" ht="13" x14ac:dyDescent="0.35">
      <c r="A53" s="27"/>
      <c r="B53" s="40"/>
      <c r="C53" s="41"/>
      <c r="D53" s="42"/>
      <c r="E53" s="4" t="str">
        <f xml:space="preserve"> E$36</f>
        <v>Pre Forecast Period Flag</v>
      </c>
      <c r="F53" s="4">
        <f t="shared" ref="F53:R53" si="26" xml:space="preserve"> F$36</f>
        <v>0</v>
      </c>
      <c r="G53" s="4" t="str">
        <f t="shared" si="26"/>
        <v>flag</v>
      </c>
      <c r="H53" s="131">
        <f t="shared" si="26"/>
        <v>4</v>
      </c>
      <c r="I53" s="131">
        <f t="shared" si="26"/>
        <v>0</v>
      </c>
      <c r="J53" s="131">
        <f t="shared" si="26"/>
        <v>1</v>
      </c>
      <c r="K53" s="131">
        <f t="shared" si="26"/>
        <v>1</v>
      </c>
      <c r="L53" s="131">
        <f t="shared" si="26"/>
        <v>1</v>
      </c>
      <c r="M53" s="131">
        <f t="shared" si="26"/>
        <v>1</v>
      </c>
      <c r="N53" s="131">
        <f t="shared" si="26"/>
        <v>0</v>
      </c>
      <c r="O53" s="131">
        <f t="shared" si="26"/>
        <v>0</v>
      </c>
      <c r="P53" s="131">
        <f t="shared" si="26"/>
        <v>0</v>
      </c>
      <c r="Q53" s="131">
        <f t="shared" si="26"/>
        <v>0</v>
      </c>
      <c r="R53" s="131">
        <f t="shared" si="26"/>
        <v>0</v>
      </c>
    </row>
    <row r="54" spans="1:81" s="18" customFormat="1" ht="13" x14ac:dyDescent="0.35">
      <c r="A54" s="27"/>
      <c r="B54" s="40"/>
      <c r="C54" s="41"/>
      <c r="D54" s="42"/>
      <c r="E54" s="4" t="str">
        <f xml:space="preserve"> E$50</f>
        <v>Forecast Period Flag</v>
      </c>
      <c r="F54" s="4">
        <f t="shared" ref="F54:R54" si="27" xml:space="preserve"> F$50</f>
        <v>0</v>
      </c>
      <c r="G54" s="4" t="str">
        <f t="shared" si="27"/>
        <v>flag</v>
      </c>
      <c r="H54" s="131">
        <f t="shared" si="27"/>
        <v>4</v>
      </c>
      <c r="I54" s="131">
        <f t="shared" si="27"/>
        <v>0</v>
      </c>
      <c r="J54" s="131">
        <f t="shared" si="27"/>
        <v>0</v>
      </c>
      <c r="K54" s="131">
        <f t="shared" si="27"/>
        <v>0</v>
      </c>
      <c r="L54" s="131">
        <f t="shared" si="27"/>
        <v>0</v>
      </c>
      <c r="M54" s="131">
        <f t="shared" si="27"/>
        <v>0</v>
      </c>
      <c r="N54" s="131">
        <f t="shared" si="27"/>
        <v>1</v>
      </c>
      <c r="O54" s="131">
        <f t="shared" si="27"/>
        <v>1</v>
      </c>
      <c r="P54" s="131">
        <f t="shared" si="27"/>
        <v>1</v>
      </c>
      <c r="Q54" s="131">
        <f t="shared" si="27"/>
        <v>1</v>
      </c>
      <c r="R54" s="131">
        <f t="shared" si="27"/>
        <v>0</v>
      </c>
    </row>
    <row r="55" spans="1:81" s="18" customFormat="1" ht="13" x14ac:dyDescent="0.35">
      <c r="A55" s="27"/>
      <c r="B55" s="40"/>
      <c r="C55" s="41"/>
      <c r="D55" s="42"/>
      <c r="E55" s="39" t="s">
        <v>164</v>
      </c>
      <c r="F55" s="144"/>
      <c r="G55" s="144" t="s">
        <v>147</v>
      </c>
      <c r="H55" s="144"/>
      <c r="I55" s="144"/>
      <c r="J55" s="144" t="str">
        <f xml:space="preserve"> IF(J53 = 1, "Pre Fcst", IF(J54 = 1, "Forecast", "Post-Fcst"))</f>
        <v>Pre Fcst</v>
      </c>
      <c r="K55" s="144" t="str">
        <f xml:space="preserve"> IF(K53 = 1, "Pre Fcst", IF(K54 = 1, "Forecast", "Post-Fcst"))</f>
        <v>Pre Fcst</v>
      </c>
      <c r="L55" s="144" t="str">
        <f t="shared" ref="L55:R55" si="28" xml:space="preserve"> IF(L53 = 1, "Pre Fcst", IF(L54 = 1, "Forecast", "Post-Fcst"))</f>
        <v>Pre Fcst</v>
      </c>
      <c r="M55" s="144" t="str">
        <f t="shared" si="28"/>
        <v>Pre Fcst</v>
      </c>
      <c r="N55" s="144" t="str">
        <f t="shared" si="28"/>
        <v>Forecast</v>
      </c>
      <c r="O55" s="144" t="str">
        <f t="shared" si="28"/>
        <v>Forecast</v>
      </c>
      <c r="P55" s="144" t="str">
        <f t="shared" si="28"/>
        <v>Forecast</v>
      </c>
      <c r="Q55" s="144" t="str">
        <f t="shared" si="28"/>
        <v>Forecast</v>
      </c>
      <c r="R55" s="144" t="str">
        <f t="shared" si="28"/>
        <v>Post-Fcst</v>
      </c>
    </row>
    <row r="56" spans="1:81" s="18" customFormat="1" ht="13" x14ac:dyDescent="0.35">
      <c r="A56" s="27"/>
      <c r="B56" s="40"/>
      <c r="C56" s="41"/>
      <c r="D56" s="42"/>
      <c r="E56" s="39"/>
      <c r="F56" s="144"/>
      <c r="G56" s="144"/>
      <c r="H56" s="144"/>
      <c r="I56" s="144"/>
      <c r="J56" s="144"/>
      <c r="K56" s="144"/>
      <c r="L56" s="144"/>
      <c r="M56" s="144"/>
      <c r="N56" s="144"/>
      <c r="O56" s="144"/>
      <c r="P56" s="144"/>
      <c r="Q56" s="144"/>
      <c r="R56" s="144"/>
    </row>
    <row r="57" spans="1:81" s="60" customFormat="1" ht="13" x14ac:dyDescent="0.35">
      <c r="A57" s="152"/>
      <c r="B57" s="153"/>
      <c r="C57" s="154"/>
      <c r="D57" s="155"/>
      <c r="E57" s="156" t="s">
        <v>165</v>
      </c>
      <c r="F57" s="156"/>
      <c r="G57" s="156" t="s">
        <v>143</v>
      </c>
      <c r="H57" s="156"/>
      <c r="I57" s="156"/>
      <c r="J57" s="156">
        <v>0</v>
      </c>
      <c r="K57" s="156">
        <v>0</v>
      </c>
      <c r="L57" s="156">
        <v>0</v>
      </c>
      <c r="M57" s="156">
        <v>0</v>
      </c>
      <c r="N57" s="157">
        <v>1</v>
      </c>
      <c r="O57" s="157">
        <v>2</v>
      </c>
      <c r="P57" s="157">
        <v>3</v>
      </c>
      <c r="Q57" s="157">
        <v>4</v>
      </c>
      <c r="R57" s="157">
        <v>5</v>
      </c>
    </row>
    <row r="58" spans="1:81" s="18" customFormat="1" ht="13" x14ac:dyDescent="0.35">
      <c r="A58" s="27"/>
      <c r="B58" s="40"/>
      <c r="C58" s="41"/>
      <c r="D58" s="42"/>
      <c r="E58" s="39"/>
      <c r="F58" s="144"/>
      <c r="G58" s="144"/>
      <c r="H58" s="144"/>
      <c r="I58" s="144"/>
      <c r="J58" s="144"/>
      <c r="K58" s="144"/>
      <c r="L58" s="144"/>
      <c r="M58" s="144"/>
      <c r="N58" s="144"/>
      <c r="O58" s="144"/>
      <c r="P58" s="144"/>
      <c r="Q58" s="144"/>
      <c r="R58" s="144"/>
    </row>
    <row r="59" spans="1:81" s="108" customFormat="1" ht="13" x14ac:dyDescent="0.35">
      <c r="A59" s="27" t="s">
        <v>166</v>
      </c>
    </row>
    <row r="60" spans="1:81" s="108" customFormat="1" ht="12.5" x14ac:dyDescent="0.35"/>
    <row r="61" spans="1:81" s="108" customFormat="1" ht="13" x14ac:dyDescent="0.35">
      <c r="B61" s="119"/>
      <c r="C61" s="120"/>
      <c r="D61" s="121"/>
      <c r="E61" s="10" t="str">
        <f xml:space="preserve"> E$9</f>
        <v>Model column total</v>
      </c>
      <c r="F61" s="10">
        <f xml:space="preserve"> F$9</f>
        <v>9</v>
      </c>
      <c r="G61" s="10" t="str">
        <f xml:space="preserve"> G$9</f>
        <v>columns</v>
      </c>
    </row>
    <row r="62" spans="1:81" s="108" customFormat="1" ht="13" x14ac:dyDescent="0.35">
      <c r="B62" s="119"/>
      <c r="C62" s="120"/>
      <c r="D62" s="121" t="s">
        <v>167</v>
      </c>
      <c r="E62" s="10" t="str">
        <f xml:space="preserve"> E$37</f>
        <v>Pre Forecast Period Total</v>
      </c>
      <c r="F62" s="10">
        <f xml:space="preserve"> F$37</f>
        <v>4</v>
      </c>
      <c r="G62" s="10" t="str">
        <f xml:space="preserve"> G$37</f>
        <v>columns</v>
      </c>
    </row>
    <row r="63" spans="1:81" s="108" customFormat="1" ht="13" x14ac:dyDescent="0.35">
      <c r="B63" s="119"/>
      <c r="C63" s="120"/>
      <c r="D63" s="121" t="s">
        <v>167</v>
      </c>
      <c r="E63" s="10" t="str">
        <f xml:space="preserve"> E$51</f>
        <v xml:space="preserve">Forecast Period Total </v>
      </c>
      <c r="F63" s="10">
        <f xml:space="preserve"> F$51</f>
        <v>4</v>
      </c>
      <c r="G63" s="10" t="str">
        <f xml:space="preserve"> G$51</f>
        <v>columns</v>
      </c>
    </row>
    <row r="64" spans="1:81" s="108" customFormat="1" ht="13" x14ac:dyDescent="0.35">
      <c r="B64" s="119"/>
      <c r="C64" s="120"/>
      <c r="D64" s="122"/>
      <c r="E64" s="3" t="s">
        <v>168</v>
      </c>
      <c r="F64" s="118">
        <f xml:space="preserve"> IF(F61 - SUM(F62:F63) &lt;&gt; 0, 1, 0)</f>
        <v>1</v>
      </c>
      <c r="G64" s="123" t="s">
        <v>169</v>
      </c>
    </row>
    <row r="65" spans="1:1" s="108" customFormat="1" ht="12.5" x14ac:dyDescent="0.35"/>
    <row r="66" spans="1:1" s="133" customFormat="1" ht="13" x14ac:dyDescent="0.35">
      <c r="A66" s="134" t="s">
        <v>88</v>
      </c>
    </row>
    <row r="67" spans="1:1" s="108" customFormat="1" ht="12.5" x14ac:dyDescent="0.35"/>
    <row r="68" spans="1:1" s="108" customFormat="1" ht="12.5" hidden="1" x14ac:dyDescent="0.35"/>
    <row r="69" spans="1:1" s="108" customFormat="1" ht="12.5" hidden="1" x14ac:dyDescent="0.35"/>
    <row r="70" spans="1:1" s="108" customFormat="1" ht="12.5" hidden="1" x14ac:dyDescent="0.35"/>
    <row r="71" spans="1:1" s="108" customFormat="1" ht="12.5" hidden="1" x14ac:dyDescent="0.35"/>
    <row r="72" spans="1:1" s="108" customFormat="1" ht="12.5" hidden="1" x14ac:dyDescent="0.35"/>
    <row r="73" spans="1:1" s="108" customFormat="1" ht="12.5" hidden="1" x14ac:dyDescent="0.35"/>
    <row r="74" spans="1:1" s="108" customFormat="1" ht="12.5" hidden="1" x14ac:dyDescent="0.35"/>
    <row r="75" spans="1:1" s="108" customFormat="1" ht="12.5" hidden="1" x14ac:dyDescent="0.35"/>
    <row r="76" spans="1:1" s="108" customFormat="1" ht="12.5" hidden="1" x14ac:dyDescent="0.35"/>
    <row r="77" spans="1:1" ht="14.5" hidden="1" customHeight="1" x14ac:dyDescent="0.35"/>
    <row r="78" spans="1:1" ht="14.5" hidden="1" customHeight="1" x14ac:dyDescent="0.35"/>
    <row r="79" spans="1:1" ht="14.5" hidden="1" customHeight="1" x14ac:dyDescent="0.35"/>
  </sheetData>
  <conditionalFormatting sqref="F64">
    <cfRule type="cellIs" dxfId="15" priority="15" stopIfTrue="1" operator="notEqual">
      <formula>0</formula>
    </cfRule>
    <cfRule type="cellIs" dxfId="14" priority="16" stopIfTrue="1" operator="equal">
      <formula>""</formula>
    </cfRule>
  </conditionalFormatting>
  <conditionalFormatting sqref="J3:R3">
    <cfRule type="cellIs" dxfId="13" priority="1" operator="equal">
      <formula>"Post-Fcst"</formula>
    </cfRule>
    <cfRule type="cellIs" dxfId="12" priority="2" operator="equal">
      <formula>"Forecast"</formula>
    </cfRule>
    <cfRule type="cellIs" dxfId="11"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pageSetUpPr fitToPage="1"/>
  </sheetPr>
  <dimension ref="A1:R3041"/>
  <sheetViews>
    <sheetView showGridLines="0" zoomScale="85" zoomScaleNormal="85" workbookViewId="0">
      <pane xSplit="9" ySplit="5" topLeftCell="J115" activePane="bottomRight" state="frozen"/>
      <selection pane="topRight"/>
      <selection pane="bottomLeft"/>
      <selection pane="bottomRight" activeCell="F126" sqref="F126"/>
    </sheetView>
  </sheetViews>
  <sheetFormatPr defaultColWidth="0" defaultRowHeight="14.5" zeroHeight="1" x14ac:dyDescent="0.35"/>
  <cols>
    <col min="1" max="1" width="1.1796875" style="8" customWidth="1"/>
    <col min="2" max="2" width="1.1796875" style="1" customWidth="1"/>
    <col min="3" max="3" width="1.1796875" style="2" customWidth="1"/>
    <col min="4" max="4" width="1.1796875" style="9" customWidth="1"/>
    <col min="5" max="5" width="124.54296875" style="10" bestFit="1" customWidth="1"/>
    <col min="6" max="6" width="14.1796875" style="10" customWidth="1"/>
    <col min="7" max="7" width="11.1796875" style="10" customWidth="1"/>
    <col min="8" max="8" width="12.54296875" style="10" customWidth="1"/>
    <col min="9" max="9" width="1.453125" style="10" customWidth="1"/>
    <col min="10" max="16" width="12.453125" style="10" customWidth="1"/>
    <col min="17" max="18" width="12.453125" style="164" customWidth="1"/>
  </cols>
  <sheetData>
    <row r="1" spans="1:18" ht="25" x14ac:dyDescent="0.5">
      <c r="A1" s="62" t="str">
        <f ca="1" xml:space="preserve"> RIGHT(CELL("filename", A1), LEN(CELL("filename", A1)) - SEARCH("]", CELL("filename", A1)))</f>
        <v>Calc</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
      <c r="B6" s="12"/>
      <c r="C6" s="4"/>
      <c r="D6" s="11"/>
      <c r="E6" s="108"/>
      <c r="F6" s="14"/>
      <c r="G6" s="1"/>
      <c r="H6" s="14"/>
      <c r="I6" s="104"/>
      <c r="J6" s="136"/>
      <c r="K6" s="136"/>
      <c r="L6" s="136"/>
      <c r="M6" s="136"/>
      <c r="N6" s="136"/>
      <c r="O6" s="136"/>
      <c r="P6" s="136"/>
      <c r="Q6" s="136"/>
      <c r="R6" s="136"/>
    </row>
    <row r="7" spans="1:18" x14ac:dyDescent="0.35">
      <c r="A7" s="72" t="s">
        <v>170</v>
      </c>
      <c r="B7" s="72"/>
      <c r="C7" s="72"/>
      <c r="D7" s="72"/>
      <c r="E7" s="72"/>
      <c r="F7" s="72"/>
      <c r="G7" s="72"/>
      <c r="H7" s="72"/>
      <c r="I7" s="72"/>
      <c r="J7" s="72"/>
      <c r="K7" s="72"/>
      <c r="L7" s="72"/>
      <c r="M7" s="72"/>
      <c r="N7" s="72"/>
      <c r="O7" s="72"/>
      <c r="P7" s="72"/>
      <c r="Q7" s="72"/>
      <c r="R7" s="72"/>
    </row>
    <row r="8" spans="1:18" x14ac:dyDescent="0.35">
      <c r="A8" s="244"/>
      <c r="B8" s="244"/>
      <c r="C8" s="244"/>
      <c r="D8" s="244"/>
      <c r="E8" s="244"/>
      <c r="F8" s="244"/>
      <c r="G8" s="244"/>
      <c r="H8" s="244"/>
      <c r="I8" s="244"/>
      <c r="J8" s="244"/>
      <c r="K8" s="244"/>
      <c r="L8" s="244"/>
      <c r="M8" s="244"/>
      <c r="N8" s="244"/>
      <c r="O8" s="244"/>
      <c r="P8" s="244"/>
      <c r="Q8" s="244"/>
      <c r="R8" s="244"/>
    </row>
    <row r="9" spans="1:18" s="143" customFormat="1" x14ac:dyDescent="0.35">
      <c r="A9" s="111"/>
      <c r="B9" s="111"/>
      <c r="C9" s="111"/>
      <c r="D9" s="111"/>
      <c r="E9" s="111" t="str">
        <f xml:space="preserve"> InputsR!E$48</f>
        <v>Affinity Water totex allowance for Grand Union Canal Transfer - water resources (17-18 FYA CPIH deflated prices)</v>
      </c>
      <c r="F9" s="169">
        <f xml:space="preserve"> InputsR!F$48</f>
        <v>6.7050000000000001</v>
      </c>
      <c r="G9" s="111" t="str">
        <f xml:space="preserve"> InputsR!G$48</f>
        <v>£m</v>
      </c>
      <c r="H9" s="111"/>
      <c r="I9" s="111"/>
      <c r="J9" s="111"/>
      <c r="K9" s="111"/>
      <c r="L9" s="111"/>
      <c r="M9" s="111"/>
      <c r="N9" s="111"/>
      <c r="O9" s="111"/>
      <c r="P9" s="111"/>
      <c r="Q9" s="111"/>
      <c r="R9" s="111"/>
    </row>
    <row r="10" spans="1:18" x14ac:dyDescent="0.35">
      <c r="A10" s="244"/>
      <c r="B10" s="244"/>
      <c r="C10" s="244"/>
      <c r="D10" s="244"/>
      <c r="E10" s="111" t="str">
        <f xml:space="preserve"> InputsR!E$49</f>
        <v>Severn Trent totex allowance for Grand Union Canal Transfer - water resources (17-18 FYA CPIH deflated prices)</v>
      </c>
      <c r="F10" s="169">
        <f xml:space="preserve"> InputsR!F$49</f>
        <v>0</v>
      </c>
      <c r="G10" s="111" t="str">
        <f xml:space="preserve"> InputsR!G$49</f>
        <v>£m</v>
      </c>
      <c r="H10" s="111"/>
      <c r="I10" s="111"/>
      <c r="J10" s="111"/>
      <c r="K10" s="111"/>
      <c r="L10" s="111"/>
      <c r="M10" s="111"/>
      <c r="N10" s="111"/>
      <c r="O10" s="111"/>
      <c r="P10" s="111"/>
      <c r="Q10" s="111"/>
      <c r="R10" s="111"/>
    </row>
    <row r="11" spans="1:18" x14ac:dyDescent="0.35">
      <c r="A11" s="244"/>
      <c r="B11" s="244"/>
      <c r="C11" s="244"/>
      <c r="D11" s="244"/>
      <c r="E11" s="244" t="s">
        <v>171</v>
      </c>
      <c r="F11" s="256">
        <f xml:space="preserve"> F9 + F10</f>
        <v>6.7050000000000001</v>
      </c>
      <c r="G11" s="244" t="s">
        <v>125</v>
      </c>
      <c r="H11" s="244"/>
      <c r="I11" s="244"/>
      <c r="J11" s="244"/>
      <c r="K11" s="244"/>
      <c r="L11" s="244"/>
      <c r="M11" s="244"/>
      <c r="N11" s="244"/>
      <c r="O11" s="244"/>
      <c r="P11" s="244"/>
      <c r="Q11" s="244"/>
      <c r="R11" s="244"/>
    </row>
    <row r="12" spans="1:18" x14ac:dyDescent="0.35">
      <c r="A12" s="244"/>
      <c r="B12" s="244"/>
      <c r="C12" s="244"/>
      <c r="D12" s="244"/>
      <c r="E12" s="244"/>
      <c r="F12" s="244"/>
      <c r="G12" s="244"/>
      <c r="H12" s="244"/>
      <c r="I12" s="244"/>
      <c r="J12" s="244"/>
      <c r="K12" s="244"/>
      <c r="L12" s="244"/>
      <c r="M12" s="244"/>
      <c r="N12" s="244"/>
      <c r="O12" s="244"/>
      <c r="P12" s="244"/>
      <c r="Q12" s="244"/>
      <c r="R12" s="244"/>
    </row>
    <row r="13" spans="1:18" s="143" customFormat="1" x14ac:dyDescent="0.35">
      <c r="A13" s="111"/>
      <c r="B13" s="111"/>
      <c r="C13" s="111"/>
      <c r="D13" s="111"/>
      <c r="E13" s="111" t="str">
        <f xml:space="preserve"> InputsR!E$51</f>
        <v>Affinity Water totex allowance for Grand Union Canal Transfer - water network plus (17-18 FYA CPIH deflated prices)</v>
      </c>
      <c r="F13" s="169">
        <f xml:space="preserve"> InputsR!F$51</f>
        <v>2.2949999999999999</v>
      </c>
      <c r="G13" s="111" t="str">
        <f xml:space="preserve"> InputsR!G$51</f>
        <v>£m</v>
      </c>
      <c r="H13" s="111"/>
      <c r="I13" s="111"/>
      <c r="J13" s="111"/>
      <c r="K13" s="111"/>
      <c r="L13" s="111"/>
      <c r="M13" s="111"/>
      <c r="N13" s="111"/>
      <c r="O13" s="111"/>
      <c r="P13" s="111"/>
      <c r="Q13" s="111"/>
      <c r="R13" s="111"/>
    </row>
    <row r="14" spans="1:18" s="143" customFormat="1" x14ac:dyDescent="0.35">
      <c r="A14" s="111"/>
      <c r="B14" s="111"/>
      <c r="C14" s="111"/>
      <c r="D14" s="111"/>
      <c r="E14" s="111" t="str">
        <f xml:space="preserve"> InputsR!E$52</f>
        <v>Severn Trent totex allowance for Grand Union Canal Transfer - water network plus (17-18 FYA CPIH deflated prices)</v>
      </c>
      <c r="F14" s="169">
        <f xml:space="preserve"> InputsR!F$52</f>
        <v>0</v>
      </c>
      <c r="G14" s="111" t="str">
        <f xml:space="preserve"> InputsR!G$52</f>
        <v>£m</v>
      </c>
      <c r="H14" s="111"/>
      <c r="I14" s="111"/>
      <c r="J14" s="111"/>
      <c r="K14" s="111"/>
      <c r="L14" s="111"/>
      <c r="M14" s="111"/>
      <c r="N14" s="111"/>
      <c r="O14" s="111"/>
      <c r="P14" s="111"/>
      <c r="Q14" s="111"/>
      <c r="R14" s="111"/>
    </row>
    <row r="15" spans="1:18" x14ac:dyDescent="0.35">
      <c r="A15" s="244"/>
      <c r="B15" s="244"/>
      <c r="C15" s="244"/>
      <c r="D15" s="244"/>
      <c r="E15" s="244" t="s">
        <v>172</v>
      </c>
      <c r="F15" s="256">
        <f xml:space="preserve"> F13 + F14</f>
        <v>2.2949999999999999</v>
      </c>
      <c r="G15" s="244" t="s">
        <v>125</v>
      </c>
      <c r="H15" s="256"/>
      <c r="I15" s="256"/>
      <c r="J15" s="256"/>
      <c r="K15" s="256"/>
      <c r="L15" s="256"/>
      <c r="M15" s="256"/>
      <c r="N15" s="256"/>
      <c r="O15" s="256"/>
      <c r="P15" s="256"/>
      <c r="Q15" s="256"/>
      <c r="R15" s="256"/>
    </row>
    <row r="16" spans="1:18" x14ac:dyDescent="0.35">
      <c r="A16" s="244"/>
      <c r="B16" s="244"/>
      <c r="C16" s="244"/>
      <c r="D16" s="244"/>
      <c r="E16" s="244"/>
      <c r="F16" s="244"/>
      <c r="G16" s="244"/>
      <c r="H16" s="244"/>
      <c r="I16" s="244"/>
      <c r="J16" s="244"/>
      <c r="K16" s="244"/>
      <c r="L16" s="244"/>
      <c r="M16" s="244"/>
      <c r="N16" s="244"/>
      <c r="O16" s="244"/>
      <c r="P16" s="244"/>
      <c r="Q16" s="244"/>
      <c r="R16" s="244"/>
    </row>
    <row r="17" spans="1:18" x14ac:dyDescent="0.35">
      <c r="A17" s="244"/>
      <c r="B17" s="172" t="s">
        <v>173</v>
      </c>
      <c r="C17" s="172"/>
      <c r="D17" s="244"/>
      <c r="E17" s="111"/>
      <c r="F17" s="111"/>
      <c r="G17" s="111"/>
      <c r="H17" s="167"/>
      <c r="I17" s="167"/>
      <c r="J17" s="167"/>
      <c r="K17" s="167"/>
      <c r="L17" s="167"/>
      <c r="M17" s="167"/>
      <c r="N17" s="167"/>
      <c r="O17" s="167"/>
      <c r="P17" s="167"/>
      <c r="Q17" s="167"/>
      <c r="R17" s="167"/>
    </row>
    <row r="18" spans="1:18" x14ac:dyDescent="0.35">
      <c r="A18" s="244"/>
      <c r="B18" s="244"/>
      <c r="C18" s="172"/>
      <c r="D18" s="244"/>
      <c r="E18" s="111"/>
      <c r="F18" s="111"/>
      <c r="G18" s="111"/>
      <c r="H18" s="167"/>
      <c r="I18" s="167"/>
      <c r="J18" s="167"/>
      <c r="K18" s="167"/>
      <c r="L18" s="167"/>
      <c r="M18" s="167"/>
      <c r="N18" s="167"/>
      <c r="O18" s="167"/>
      <c r="P18" s="167"/>
      <c r="Q18" s="167"/>
      <c r="R18" s="167"/>
    </row>
    <row r="19" spans="1:18" x14ac:dyDescent="0.35">
      <c r="A19" s="244"/>
      <c r="B19" s="244"/>
      <c r="C19" s="172" t="s">
        <v>174</v>
      </c>
      <c r="D19" s="172"/>
      <c r="E19" s="111"/>
      <c r="F19" s="111"/>
      <c r="G19" s="111"/>
      <c r="H19" s="167"/>
      <c r="I19" s="167"/>
      <c r="J19" s="167"/>
      <c r="K19" s="167"/>
      <c r="L19" s="167"/>
      <c r="M19" s="167"/>
      <c r="N19" s="167"/>
      <c r="O19" s="167"/>
      <c r="P19" s="167"/>
      <c r="Q19" s="167"/>
      <c r="R19" s="167"/>
    </row>
    <row r="20" spans="1:18" x14ac:dyDescent="0.35">
      <c r="A20" s="244"/>
      <c r="B20" s="244"/>
      <c r="C20" s="244"/>
      <c r="D20" s="244"/>
      <c r="E20" s="111"/>
      <c r="F20" s="111"/>
      <c r="G20" s="111"/>
      <c r="H20" s="167"/>
      <c r="I20" s="167"/>
      <c r="J20" s="167"/>
      <c r="K20" s="167"/>
      <c r="L20" s="167"/>
      <c r="M20" s="167"/>
      <c r="N20" s="167"/>
      <c r="O20" s="167"/>
      <c r="P20" s="167"/>
      <c r="Q20" s="167"/>
      <c r="R20" s="167"/>
    </row>
    <row r="21" spans="1:18" s="166" customFormat="1" x14ac:dyDescent="0.35">
      <c r="A21" s="168"/>
      <c r="B21" s="168"/>
      <c r="C21" s="168"/>
      <c r="D21" s="168"/>
      <c r="E21" s="111" t="str">
        <f xml:space="preserve"> InputsR!E$43</f>
        <v>Affinity Water cumulative percentage of allocated spend given gate reached for Grand Union Canal Transfer</v>
      </c>
      <c r="F21" s="167">
        <f xml:space="preserve"> InputsR!F$43</f>
        <v>1</v>
      </c>
      <c r="G21" s="111" t="str">
        <f xml:space="preserve"> InputsR!G$43</f>
        <v>%</v>
      </c>
      <c r="H21" s="167"/>
      <c r="I21" s="167"/>
      <c r="J21" s="167"/>
      <c r="K21" s="167"/>
      <c r="L21" s="167"/>
      <c r="M21" s="167"/>
      <c r="N21" s="167"/>
      <c r="O21" s="167"/>
      <c r="P21" s="167"/>
      <c r="Q21" s="167"/>
      <c r="R21" s="167"/>
    </row>
    <row r="22" spans="1:18" s="143" customFormat="1" x14ac:dyDescent="0.35">
      <c r="A22" s="111"/>
      <c r="B22" s="111"/>
      <c r="C22" s="111"/>
      <c r="D22" s="111"/>
      <c r="E22" s="111" t="str">
        <f xml:space="preserve"> InputsR!E$25</f>
        <v>Totex sharing threshold - cumulative spend</v>
      </c>
      <c r="F22" s="167">
        <f xml:space="preserve"> InputsR!F$25</f>
        <v>0.25</v>
      </c>
      <c r="G22" s="111" t="str">
        <f xml:space="preserve"> InputsR!G$25</f>
        <v>%</v>
      </c>
      <c r="H22" s="111"/>
      <c r="I22" s="111"/>
      <c r="J22" s="111"/>
      <c r="K22" s="111"/>
      <c r="L22" s="111"/>
      <c r="M22" s="111"/>
      <c r="N22" s="111"/>
      <c r="O22" s="111"/>
      <c r="P22" s="111"/>
      <c r="Q22" s="111"/>
      <c r="R22" s="111"/>
    </row>
    <row r="23" spans="1:18" s="166" customFormat="1" x14ac:dyDescent="0.35">
      <c r="A23" s="168"/>
      <c r="B23" s="168"/>
      <c r="C23" s="168"/>
      <c r="D23" s="168"/>
      <c r="E23" s="168" t="s">
        <v>175</v>
      </c>
      <c r="F23" s="174">
        <f xml:space="preserve"> IF( F21 &gt; F22, 1, 0 )</f>
        <v>1</v>
      </c>
      <c r="G23" s="168" t="s">
        <v>176</v>
      </c>
      <c r="H23" s="168"/>
      <c r="I23" s="168"/>
      <c r="J23" s="168"/>
      <c r="K23" s="168"/>
      <c r="L23" s="168"/>
      <c r="M23" s="168"/>
      <c r="N23" s="168"/>
      <c r="O23" s="168"/>
      <c r="P23" s="168"/>
      <c r="Q23" s="168"/>
      <c r="R23" s="168"/>
    </row>
    <row r="24" spans="1:18" x14ac:dyDescent="0.35">
      <c r="A24" s="244"/>
      <c r="B24" s="244"/>
      <c r="C24" s="244"/>
      <c r="D24" s="244"/>
      <c r="E24" s="111"/>
      <c r="F24" s="111"/>
      <c r="G24" s="111"/>
      <c r="H24" s="167"/>
      <c r="I24" s="167"/>
      <c r="J24" s="167"/>
      <c r="K24" s="167"/>
      <c r="L24" s="167"/>
      <c r="M24" s="167"/>
      <c r="N24" s="167"/>
      <c r="O24" s="167"/>
      <c r="P24" s="167"/>
      <c r="Q24" s="167"/>
      <c r="R24" s="167"/>
    </row>
    <row r="25" spans="1:18" s="143" customFormat="1" x14ac:dyDescent="0.35">
      <c r="A25" s="111"/>
      <c r="B25" s="111"/>
      <c r="C25" s="111"/>
      <c r="D25" s="111"/>
      <c r="E25" s="111" t="str">
        <f xml:space="preserve"> InputsR!E$48</f>
        <v>Affinity Water totex allowance for Grand Union Canal Transfer - water resources (17-18 FYA CPIH deflated prices)</v>
      </c>
      <c r="F25" s="169">
        <f xml:space="preserve"> InputsR!F$48</f>
        <v>6.7050000000000001</v>
      </c>
      <c r="G25" s="111" t="str">
        <f xml:space="preserve"> InputsR!G$48</f>
        <v>£m</v>
      </c>
      <c r="H25" s="169"/>
      <c r="I25" s="169"/>
      <c r="J25" s="169"/>
      <c r="K25" s="169"/>
      <c r="L25" s="169"/>
      <c r="M25" s="169"/>
      <c r="N25" s="169"/>
      <c r="O25" s="169"/>
      <c r="P25" s="169"/>
      <c r="Q25" s="169"/>
      <c r="R25" s="169"/>
    </row>
    <row r="26" spans="1:18" s="166" customFormat="1" x14ac:dyDescent="0.35">
      <c r="A26" s="168"/>
      <c r="B26" s="168"/>
      <c r="C26" s="168"/>
      <c r="D26" s="168"/>
      <c r="E26" s="111" t="str">
        <f xml:space="preserve"> InputsR!E$43</f>
        <v>Affinity Water cumulative percentage of allocated spend given gate reached for Grand Union Canal Transfer</v>
      </c>
      <c r="F26" s="167">
        <f xml:space="preserve"> InputsR!F$43</f>
        <v>1</v>
      </c>
      <c r="G26" s="111" t="str">
        <f xml:space="preserve"> InputsR!G$43</f>
        <v>%</v>
      </c>
      <c r="H26" s="167"/>
      <c r="I26" s="167"/>
      <c r="J26" s="167"/>
      <c r="K26" s="167"/>
      <c r="L26" s="167"/>
      <c r="M26" s="167"/>
      <c r="N26" s="167"/>
      <c r="O26" s="167"/>
      <c r="P26" s="167"/>
      <c r="Q26" s="167"/>
      <c r="R26" s="167"/>
    </row>
    <row r="27" spans="1:18" s="166" customFormat="1" x14ac:dyDescent="0.35">
      <c r="A27" s="168"/>
      <c r="B27" s="168"/>
      <c r="C27" s="168"/>
      <c r="D27" s="168"/>
      <c r="E27" s="168" t="s">
        <v>177</v>
      </c>
      <c r="F27" s="171">
        <f xml:space="preserve"> F25 * F26</f>
        <v>6.7050000000000001</v>
      </c>
      <c r="G27" s="168" t="s">
        <v>125</v>
      </c>
      <c r="H27" s="171"/>
      <c r="I27" s="171"/>
      <c r="J27" s="171"/>
      <c r="K27" s="171"/>
      <c r="L27" s="171"/>
      <c r="M27" s="171"/>
      <c r="N27" s="171"/>
      <c r="O27" s="171"/>
      <c r="P27" s="171"/>
      <c r="Q27" s="171"/>
      <c r="R27" s="171"/>
    </row>
    <row r="28" spans="1:18" s="166" customFormat="1" x14ac:dyDescent="0.35">
      <c r="A28" s="168"/>
      <c r="B28" s="168"/>
      <c r="C28" s="168"/>
      <c r="D28" s="168"/>
      <c r="E28" s="168"/>
      <c r="F28" s="171"/>
      <c r="G28" s="168"/>
      <c r="H28" s="171"/>
      <c r="I28" s="171"/>
      <c r="J28" s="171"/>
      <c r="K28" s="171"/>
      <c r="L28" s="171"/>
      <c r="M28" s="171"/>
      <c r="N28" s="171"/>
      <c r="O28" s="171"/>
      <c r="P28" s="171"/>
      <c r="Q28" s="171"/>
      <c r="R28" s="171"/>
    </row>
    <row r="29" spans="1:18" s="166" customFormat="1" x14ac:dyDescent="0.35">
      <c r="A29" s="168"/>
      <c r="B29" s="168"/>
      <c r="C29" s="168"/>
      <c r="D29" s="168"/>
      <c r="E29" s="111" t="str">
        <f xml:space="preserve"> InputsR!E$48</f>
        <v>Affinity Water totex allowance for Grand Union Canal Transfer - water resources (17-18 FYA CPIH deflated prices)</v>
      </c>
      <c r="F29" s="169">
        <f xml:space="preserve"> InputsR!F$48</f>
        <v>6.7050000000000001</v>
      </c>
      <c r="G29" s="111" t="str">
        <f xml:space="preserve"> InputsR!G$48</f>
        <v>£m</v>
      </c>
      <c r="H29" s="169"/>
      <c r="I29" s="169"/>
      <c r="J29" s="169"/>
      <c r="K29" s="169"/>
      <c r="L29" s="169"/>
      <c r="M29" s="169"/>
      <c r="N29" s="169"/>
      <c r="O29" s="169"/>
      <c r="P29" s="169"/>
      <c r="Q29" s="169"/>
      <c r="R29" s="169"/>
    </row>
    <row r="30" spans="1:18" s="166" customFormat="1" x14ac:dyDescent="0.35">
      <c r="A30" s="168"/>
      <c r="B30" s="168"/>
      <c r="C30" s="168"/>
      <c r="D30" s="168"/>
      <c r="E30" s="184" t="str">
        <f xml:space="preserve"> E$27</f>
        <v>Company 1 totex allowance for [funded scheme 1] given gate reached - water resources (17-18 FYA CPIH deflated prices)</v>
      </c>
      <c r="F30" s="185">
        <f xml:space="preserve"> F$27</f>
        <v>6.7050000000000001</v>
      </c>
      <c r="G30" s="184" t="str">
        <f xml:space="preserve"> G$27</f>
        <v>£m</v>
      </c>
      <c r="H30" s="171"/>
      <c r="I30" s="171"/>
      <c r="J30" s="171"/>
      <c r="K30" s="171"/>
      <c r="L30" s="171"/>
      <c r="M30" s="171"/>
      <c r="N30" s="171"/>
      <c r="O30" s="171"/>
      <c r="P30" s="171"/>
      <c r="Q30" s="171"/>
      <c r="R30" s="171"/>
    </row>
    <row r="31" spans="1:18" s="166" customFormat="1" x14ac:dyDescent="0.35">
      <c r="A31" s="168"/>
      <c r="B31" s="168"/>
      <c r="C31" s="168"/>
      <c r="D31" s="168"/>
      <c r="E31" s="168" t="s">
        <v>178</v>
      </c>
      <c r="F31" s="171">
        <f xml:space="preserve"> F30 - F29</f>
        <v>0</v>
      </c>
      <c r="G31" s="168" t="s">
        <v>125</v>
      </c>
      <c r="H31" s="171"/>
      <c r="I31" s="171"/>
      <c r="J31" s="171"/>
      <c r="K31" s="171"/>
      <c r="L31" s="171"/>
      <c r="M31" s="171"/>
      <c r="N31" s="171"/>
      <c r="O31" s="171"/>
      <c r="P31" s="171"/>
      <c r="Q31" s="171"/>
      <c r="R31" s="171"/>
    </row>
    <row r="32" spans="1:18" s="166" customFormat="1" x14ac:dyDescent="0.35">
      <c r="A32" s="168"/>
      <c r="B32" s="168"/>
      <c r="C32" s="168"/>
      <c r="D32" s="168"/>
      <c r="E32" s="168"/>
      <c r="F32" s="171"/>
      <c r="G32" s="168"/>
      <c r="H32" s="171"/>
      <c r="I32" s="171"/>
      <c r="J32" s="171"/>
      <c r="K32" s="171"/>
      <c r="L32" s="171"/>
      <c r="M32" s="171"/>
      <c r="N32" s="171"/>
      <c r="O32" s="171"/>
      <c r="P32" s="171"/>
      <c r="Q32" s="171"/>
      <c r="R32" s="171"/>
    </row>
    <row r="33" spans="1:18" s="143" customFormat="1" x14ac:dyDescent="0.35">
      <c r="A33" s="111"/>
      <c r="B33" s="111"/>
      <c r="C33" s="111"/>
      <c r="D33" s="111"/>
      <c r="E33" s="111" t="str">
        <f xml:space="preserve"> InputsR!E$62</f>
        <v>Affinity Water outturn totex for Grand Union Canal Transfer - water resources (17-18 FYA CPIH deflated prices)</v>
      </c>
      <c r="F33" s="169">
        <f xml:space="preserve"> InputsR!F$62</f>
        <v>0</v>
      </c>
      <c r="G33" s="111" t="str">
        <f xml:space="preserve"> InputsR!G$62</f>
        <v>£m</v>
      </c>
      <c r="H33" s="169"/>
      <c r="I33" s="169"/>
      <c r="J33" s="169"/>
      <c r="K33" s="169"/>
      <c r="L33" s="169"/>
      <c r="M33" s="169"/>
      <c r="N33" s="169"/>
      <c r="O33" s="169"/>
      <c r="P33" s="169"/>
      <c r="Q33" s="169"/>
      <c r="R33" s="169"/>
    </row>
    <row r="34" spans="1:18" s="166" customFormat="1" x14ac:dyDescent="0.35">
      <c r="A34" s="168"/>
      <c r="B34" s="168"/>
      <c r="C34" s="168"/>
      <c r="D34" s="168"/>
      <c r="E34" s="168" t="str">
        <f xml:space="preserve"> E$27</f>
        <v>Company 1 totex allowance for [funded scheme 1] given gate reached - water resources (17-18 FYA CPIH deflated prices)</v>
      </c>
      <c r="F34" s="171">
        <f xml:space="preserve"> F$27</f>
        <v>6.7050000000000001</v>
      </c>
      <c r="G34" s="168" t="str">
        <f xml:space="preserve"> G$27</f>
        <v>£m</v>
      </c>
      <c r="H34" s="171"/>
      <c r="I34" s="171"/>
      <c r="J34" s="171"/>
      <c r="K34" s="171"/>
      <c r="L34" s="171"/>
      <c r="M34" s="171"/>
      <c r="N34" s="171"/>
      <c r="O34" s="171"/>
      <c r="P34" s="171"/>
      <c r="Q34" s="171"/>
      <c r="R34" s="171"/>
    </row>
    <row r="35" spans="1:18" s="166" customFormat="1" x14ac:dyDescent="0.35">
      <c r="A35" s="168"/>
      <c r="B35" s="168"/>
      <c r="C35" s="168"/>
      <c r="D35" s="168"/>
      <c r="E35" s="168" t="s">
        <v>179</v>
      </c>
      <c r="F35" s="171">
        <f xml:space="preserve"> IF( F33 - F34 &gt;= 0, 0, F33 - F34 )</f>
        <v>-6.7050000000000001</v>
      </c>
      <c r="G35" s="168" t="s">
        <v>125</v>
      </c>
      <c r="H35" s="171"/>
      <c r="I35" s="171"/>
      <c r="J35" s="171"/>
      <c r="K35" s="171"/>
      <c r="L35" s="171"/>
      <c r="M35" s="171"/>
      <c r="N35" s="171"/>
      <c r="O35" s="171"/>
      <c r="P35" s="171"/>
      <c r="Q35" s="171"/>
      <c r="R35" s="171"/>
    </row>
    <row r="36" spans="1:18" s="166" customFormat="1" x14ac:dyDescent="0.35">
      <c r="A36" s="168"/>
      <c r="B36" s="168"/>
      <c r="C36" s="168"/>
      <c r="D36" s="168"/>
      <c r="E36" s="168"/>
      <c r="F36" s="171"/>
      <c r="G36" s="168"/>
      <c r="H36" s="171"/>
      <c r="I36" s="171"/>
      <c r="J36" s="171"/>
      <c r="K36" s="171"/>
      <c r="L36" s="171"/>
      <c r="M36" s="171"/>
      <c r="N36" s="171"/>
      <c r="O36" s="171"/>
      <c r="P36" s="171"/>
      <c r="Q36" s="171"/>
      <c r="R36" s="171"/>
    </row>
    <row r="37" spans="1:18" s="143" customFormat="1" x14ac:dyDescent="0.35">
      <c r="A37" s="111"/>
      <c r="B37" s="111"/>
      <c r="C37" s="111"/>
      <c r="D37" s="111"/>
      <c r="E37" s="111" t="str">
        <f xml:space="preserve"> InputsR!E$62</f>
        <v>Affinity Water outturn totex for Grand Union Canal Transfer - water resources (17-18 FYA CPIH deflated prices)</v>
      </c>
      <c r="F37" s="169">
        <f xml:space="preserve"> InputsR!F$62</f>
        <v>0</v>
      </c>
      <c r="G37" s="111" t="str">
        <f xml:space="preserve"> InputsR!G$62</f>
        <v>£m</v>
      </c>
      <c r="H37" s="169"/>
      <c r="I37" s="169"/>
      <c r="J37" s="169"/>
      <c r="K37" s="169"/>
      <c r="L37" s="169"/>
      <c r="M37" s="169"/>
      <c r="N37" s="169"/>
      <c r="O37" s="169"/>
      <c r="P37" s="169"/>
      <c r="Q37" s="169"/>
      <c r="R37" s="169"/>
    </row>
    <row r="38" spans="1:18" s="166" customFormat="1" x14ac:dyDescent="0.35">
      <c r="A38" s="168"/>
      <c r="B38" s="168"/>
      <c r="C38" s="168"/>
      <c r="D38" s="168"/>
      <c r="E38" s="168" t="str">
        <f xml:space="preserve"> E$27</f>
        <v>Company 1 totex allowance for [funded scheme 1] given gate reached - water resources (17-18 FYA CPIH deflated prices)</v>
      </c>
      <c r="F38" s="171">
        <f xml:space="preserve"> F$27</f>
        <v>6.7050000000000001</v>
      </c>
      <c r="G38" s="168" t="str">
        <f xml:space="preserve"> G$27</f>
        <v>£m</v>
      </c>
      <c r="H38" s="171"/>
      <c r="I38" s="171"/>
      <c r="J38" s="171"/>
      <c r="K38" s="171"/>
      <c r="L38" s="171"/>
      <c r="M38" s="171"/>
      <c r="N38" s="171"/>
      <c r="O38" s="171"/>
      <c r="P38" s="171"/>
      <c r="Q38" s="171"/>
      <c r="R38" s="171"/>
    </row>
    <row r="39" spans="1:18" s="166" customFormat="1" x14ac:dyDescent="0.35">
      <c r="A39" s="168"/>
      <c r="B39" s="168"/>
      <c r="C39" s="168"/>
      <c r="D39" s="168"/>
      <c r="E39" s="167" t="str">
        <f xml:space="preserve"> InputsR!E$23</f>
        <v>Totex sharing rate</v>
      </c>
      <c r="F39" s="167">
        <f xml:space="preserve"> InputsR!F$23</f>
        <v>0.5</v>
      </c>
      <c r="G39" s="167" t="str">
        <f xml:space="preserve"> InputsR!G$23</f>
        <v>%</v>
      </c>
      <c r="H39" s="167"/>
      <c r="I39" s="167"/>
      <c r="J39" s="167"/>
      <c r="K39" s="167"/>
      <c r="L39" s="167"/>
      <c r="M39" s="167"/>
      <c r="N39" s="167"/>
      <c r="O39" s="167"/>
      <c r="P39" s="167"/>
      <c r="Q39" s="167"/>
      <c r="R39" s="167"/>
    </row>
    <row r="40" spans="1:18" s="166" customFormat="1" x14ac:dyDescent="0.35">
      <c r="A40" s="168"/>
      <c r="B40" s="168"/>
      <c r="C40" s="168"/>
      <c r="D40" s="168"/>
      <c r="E40" s="168" t="s">
        <v>180</v>
      </c>
      <c r="F40" s="171">
        <f xml:space="preserve"> ( F37 - F38 ) * F39</f>
        <v>-3.3525</v>
      </c>
      <c r="G40" s="168" t="s">
        <v>125</v>
      </c>
      <c r="H40" s="171"/>
      <c r="I40" s="171"/>
      <c r="J40" s="171"/>
      <c r="K40" s="171"/>
      <c r="L40" s="171"/>
      <c r="M40" s="171"/>
      <c r="N40" s="171"/>
      <c r="O40" s="171"/>
      <c r="P40" s="171"/>
      <c r="Q40" s="171"/>
      <c r="R40" s="171"/>
    </row>
    <row r="41" spans="1:18" s="166" customFormat="1" x14ac:dyDescent="0.35">
      <c r="A41" s="168"/>
      <c r="B41" s="168"/>
      <c r="C41" s="168"/>
      <c r="D41" s="168"/>
      <c r="E41" s="168"/>
      <c r="F41" s="171"/>
      <c r="G41" s="168"/>
      <c r="H41" s="171"/>
      <c r="I41" s="171"/>
      <c r="J41" s="171"/>
      <c r="K41" s="171"/>
      <c r="L41" s="171"/>
      <c r="M41" s="171"/>
      <c r="N41" s="171"/>
      <c r="O41" s="171"/>
      <c r="P41" s="171"/>
      <c r="Q41" s="171"/>
      <c r="R41" s="171"/>
    </row>
    <row r="42" spans="1:18" s="166" customFormat="1" x14ac:dyDescent="0.35">
      <c r="A42" s="168"/>
      <c r="B42" s="168"/>
      <c r="C42" s="168"/>
      <c r="D42" s="168"/>
      <c r="E42" s="168" t="str">
        <f xml:space="preserve"> E$35</f>
        <v>Company 1 totex adjustment for [funded scheme 1] with no totex sharing - water resources (17-18 FYA CPIH deflated prices)</v>
      </c>
      <c r="F42" s="171">
        <f xml:space="preserve"> F$35</f>
        <v>-6.7050000000000001</v>
      </c>
      <c r="G42" s="168" t="str">
        <f xml:space="preserve"> G$35</f>
        <v>£m</v>
      </c>
      <c r="H42" s="173"/>
      <c r="I42" s="173"/>
      <c r="J42" s="173"/>
      <c r="K42" s="173"/>
      <c r="L42" s="173"/>
      <c r="M42" s="173"/>
      <c r="N42" s="173"/>
      <c r="O42" s="173"/>
      <c r="P42" s="173"/>
      <c r="Q42" s="173"/>
      <c r="R42" s="173"/>
    </row>
    <row r="43" spans="1:18" s="166" customFormat="1" x14ac:dyDescent="0.35">
      <c r="A43" s="168"/>
      <c r="B43" s="168"/>
      <c r="C43" s="168"/>
      <c r="D43" s="168"/>
      <c r="E43" s="170" t="str">
        <f xml:space="preserve"> E$40</f>
        <v>Company 1 totex adjustment for [funded scheme 1] with totex sharing - water resources (17-18 FYA CPIH deflated prices)</v>
      </c>
      <c r="F43" s="173">
        <f xml:space="preserve"> F$40</f>
        <v>-3.3525</v>
      </c>
      <c r="G43" s="170" t="str">
        <f xml:space="preserve"> G$40</f>
        <v>£m</v>
      </c>
      <c r="H43" s="173"/>
      <c r="I43" s="173"/>
      <c r="J43" s="173"/>
      <c r="K43" s="173"/>
      <c r="L43" s="173"/>
      <c r="M43" s="173"/>
      <c r="N43" s="173"/>
      <c r="O43" s="173"/>
      <c r="P43" s="173"/>
      <c r="Q43" s="173"/>
      <c r="R43" s="173"/>
    </row>
    <row r="44" spans="1:18" s="166" customFormat="1" x14ac:dyDescent="0.35">
      <c r="A44" s="168"/>
      <c r="B44" s="168"/>
      <c r="C44" s="168"/>
      <c r="D44" s="168"/>
      <c r="E44" s="168" t="str">
        <f xml:space="preserve"> E$23</f>
        <v>Totex sharing application</v>
      </c>
      <c r="F44" s="168">
        <f xml:space="preserve"> F$23</f>
        <v>1</v>
      </c>
      <c r="G44" s="168" t="str">
        <f xml:space="preserve"> G$23</f>
        <v>Boolean</v>
      </c>
      <c r="H44" s="168"/>
      <c r="I44" s="168"/>
      <c r="J44" s="168"/>
      <c r="K44" s="168"/>
      <c r="L44" s="168"/>
      <c r="M44" s="168"/>
      <c r="N44" s="168"/>
      <c r="O44" s="168"/>
      <c r="P44" s="168"/>
      <c r="Q44" s="168"/>
      <c r="R44" s="168"/>
    </row>
    <row r="45" spans="1:18" s="166" customFormat="1" x14ac:dyDescent="0.35">
      <c r="A45" s="168"/>
      <c r="B45" s="168"/>
      <c r="C45" s="168"/>
      <c r="D45" s="168"/>
      <c r="E45" s="170" t="s">
        <v>181</v>
      </c>
      <c r="F45" s="173">
        <f xml:space="preserve"> IF( F44 = 1, F43, F42 )</f>
        <v>-3.3525</v>
      </c>
      <c r="G45" s="170" t="s">
        <v>125</v>
      </c>
      <c r="H45" s="170"/>
      <c r="I45" s="170"/>
      <c r="J45" s="170"/>
      <c r="K45" s="170"/>
      <c r="L45" s="170"/>
      <c r="M45" s="170"/>
      <c r="N45" s="170"/>
      <c r="O45" s="170"/>
      <c r="P45" s="170"/>
      <c r="Q45" s="170"/>
      <c r="R45" s="170"/>
    </row>
    <row r="46" spans="1:18" s="166" customFormat="1" x14ac:dyDescent="0.35">
      <c r="A46" s="168"/>
      <c r="B46" s="168"/>
      <c r="C46" s="168"/>
      <c r="D46" s="168"/>
      <c r="E46" s="176"/>
      <c r="F46" s="170"/>
      <c r="G46" s="170"/>
      <c r="H46" s="170"/>
      <c r="I46" s="170"/>
      <c r="J46" s="170"/>
      <c r="K46" s="170"/>
      <c r="L46" s="170"/>
      <c r="M46" s="170"/>
      <c r="N46" s="170"/>
      <c r="O46" s="170"/>
      <c r="P46" s="170"/>
      <c r="Q46" s="170"/>
      <c r="R46" s="170"/>
    </row>
    <row r="47" spans="1:18" s="166" customFormat="1" x14ac:dyDescent="0.35">
      <c r="A47" s="168"/>
      <c r="B47" s="168"/>
      <c r="C47" s="168"/>
      <c r="D47" s="168"/>
      <c r="E47" s="189" t="str">
        <f xml:space="preserve"> E$31</f>
        <v>Company 1 unspent totex clawback for [funded scheme 1] given gate reached - water resources (17-18 FYA CPIH deflated prices)</v>
      </c>
      <c r="F47" s="190">
        <f xml:space="preserve"> F$31</f>
        <v>0</v>
      </c>
      <c r="G47" s="189" t="str">
        <f xml:space="preserve"> G$31</f>
        <v>£m</v>
      </c>
      <c r="H47" s="190"/>
      <c r="I47" s="190"/>
      <c r="J47" s="190"/>
      <c r="K47" s="190"/>
      <c r="L47" s="190"/>
      <c r="M47" s="190"/>
      <c r="N47" s="190"/>
      <c r="O47" s="190"/>
      <c r="P47" s="190"/>
      <c r="Q47" s="190"/>
      <c r="R47" s="190"/>
    </row>
    <row r="48" spans="1:18" s="166" customFormat="1" x14ac:dyDescent="0.35">
      <c r="A48" s="168"/>
      <c r="B48" s="168"/>
      <c r="C48" s="168"/>
      <c r="D48" s="168"/>
      <c r="E48" s="191" t="str">
        <f xml:space="preserve"> E$45</f>
        <v>Company 1 totex sharing adjustment for [funded scheme 1] - water resources (17-18 FYA CPIH deflated prices)</v>
      </c>
      <c r="F48" s="190">
        <f xml:space="preserve"> F$45</f>
        <v>-3.3525</v>
      </c>
      <c r="G48" s="191" t="str">
        <f xml:space="preserve"> G$45</f>
        <v>£m</v>
      </c>
      <c r="H48" s="170"/>
      <c r="I48" s="170"/>
      <c r="J48" s="170"/>
      <c r="K48" s="170"/>
      <c r="L48" s="170"/>
      <c r="M48" s="170"/>
      <c r="N48" s="170"/>
      <c r="O48" s="170"/>
      <c r="P48" s="170"/>
      <c r="Q48" s="170"/>
      <c r="R48" s="170"/>
    </row>
    <row r="49" spans="1:18" s="166" customFormat="1" x14ac:dyDescent="0.35">
      <c r="A49" s="168"/>
      <c r="B49" s="168"/>
      <c r="C49" s="168"/>
      <c r="D49" s="168"/>
      <c r="E49" s="191" t="s">
        <v>182</v>
      </c>
      <c r="F49" s="190">
        <f xml:space="preserve"> F47 + F48</f>
        <v>-3.3525</v>
      </c>
      <c r="G49" s="191" t="s">
        <v>125</v>
      </c>
      <c r="H49" s="170"/>
      <c r="I49" s="170"/>
      <c r="J49" s="170"/>
      <c r="K49" s="170"/>
      <c r="L49" s="170"/>
      <c r="M49" s="170"/>
      <c r="N49" s="170"/>
      <c r="O49" s="170"/>
      <c r="P49" s="170"/>
      <c r="Q49" s="170"/>
      <c r="R49" s="170"/>
    </row>
    <row r="50" spans="1:18" s="210" customFormat="1" x14ac:dyDescent="0.35">
      <c r="A50" s="207"/>
      <c r="B50" s="207"/>
      <c r="C50" s="207"/>
      <c r="D50" s="207"/>
      <c r="E50" s="199"/>
      <c r="F50" s="208"/>
      <c r="G50" s="199"/>
      <c r="H50" s="199"/>
      <c r="I50" s="199"/>
      <c r="J50" s="209"/>
      <c r="K50" s="209"/>
      <c r="L50" s="209"/>
      <c r="M50" s="209"/>
      <c r="N50" s="209"/>
      <c r="O50" s="209"/>
      <c r="P50" s="209"/>
      <c r="Q50" s="209"/>
      <c r="R50" s="209"/>
    </row>
    <row r="51" spans="1:18" s="210" customFormat="1" x14ac:dyDescent="0.35">
      <c r="A51" s="207"/>
      <c r="B51" s="207"/>
      <c r="C51" s="207"/>
      <c r="D51" s="120" t="s">
        <v>183</v>
      </c>
      <c r="E51" s="120"/>
      <c r="F51" s="208"/>
      <c r="G51" s="199"/>
      <c r="H51" s="199"/>
      <c r="I51" s="199"/>
      <c r="J51" s="209"/>
      <c r="K51" s="209"/>
      <c r="L51" s="209"/>
      <c r="M51" s="209"/>
      <c r="N51" s="209"/>
      <c r="O51" s="209"/>
      <c r="P51" s="209"/>
      <c r="Q51" s="209"/>
      <c r="R51" s="209"/>
    </row>
    <row r="52" spans="1:18" s="210" customFormat="1" x14ac:dyDescent="0.35">
      <c r="A52" s="207"/>
      <c r="B52" s="207"/>
      <c r="C52" s="207"/>
      <c r="D52" s="207"/>
      <c r="E52" s="199"/>
      <c r="F52" s="208"/>
      <c r="G52" s="199"/>
      <c r="H52" s="199"/>
      <c r="I52" s="199"/>
      <c r="J52" s="209"/>
      <c r="K52" s="209"/>
      <c r="L52" s="209"/>
      <c r="M52" s="209"/>
      <c r="N52" s="209"/>
      <c r="O52" s="209"/>
      <c r="P52" s="209"/>
      <c r="Q52" s="209"/>
      <c r="R52" s="209"/>
    </row>
    <row r="53" spans="1:18" s="210" customFormat="1" x14ac:dyDescent="0.35">
      <c r="A53" s="207"/>
      <c r="B53" s="207"/>
      <c r="C53" s="207"/>
      <c r="D53" s="207"/>
      <c r="E53" s="212" t="str">
        <f xml:space="preserve"> InputsR!E$11</f>
        <v>Proportion of costs allocated to gate 2</v>
      </c>
      <c r="F53" s="213">
        <f xml:space="preserve"> InputsR!F$11</f>
        <v>0.15</v>
      </c>
      <c r="G53" s="212" t="str">
        <f xml:space="preserve"> InputsR!G$11</f>
        <v>%</v>
      </c>
      <c r="H53" s="199"/>
      <c r="I53" s="199"/>
      <c r="J53" s="209"/>
      <c r="K53" s="209"/>
      <c r="L53" s="209"/>
      <c r="M53" s="209"/>
      <c r="N53" s="209"/>
      <c r="O53" s="209"/>
      <c r="P53" s="209"/>
      <c r="Q53" s="209"/>
      <c r="R53" s="209"/>
    </row>
    <row r="54" spans="1:18" s="210" customFormat="1" x14ac:dyDescent="0.35">
      <c r="A54" s="207"/>
      <c r="B54" s="207"/>
      <c r="C54" s="207"/>
      <c r="D54" s="207"/>
      <c r="E54" s="212" t="str">
        <f xml:space="preserve"> InputsR!E$13</f>
        <v>Proportion of costs allocated to gate 3</v>
      </c>
      <c r="F54" s="213">
        <f xml:space="preserve"> InputsR!F$13</f>
        <v>0.35</v>
      </c>
      <c r="G54" s="212" t="str">
        <f xml:space="preserve"> InputsR!G$13</f>
        <v>%</v>
      </c>
      <c r="H54" s="199"/>
      <c r="I54" s="199"/>
      <c r="J54" s="209"/>
      <c r="K54" s="209"/>
      <c r="L54" s="209"/>
      <c r="M54" s="209"/>
      <c r="N54" s="209"/>
      <c r="O54" s="209"/>
      <c r="P54" s="209"/>
      <c r="Q54" s="209"/>
      <c r="R54" s="209"/>
    </row>
    <row r="55" spans="1:18" s="210" customFormat="1" x14ac:dyDescent="0.35">
      <c r="A55" s="207"/>
      <c r="B55" s="207"/>
      <c r="C55" s="207"/>
      <c r="D55" s="207"/>
      <c r="E55" s="212" t="str">
        <f xml:space="preserve"> InputsR!E$15</f>
        <v>Proportion of costs allocated to gate 4</v>
      </c>
      <c r="F55" s="213">
        <f xml:space="preserve"> InputsR!F$15</f>
        <v>0.4</v>
      </c>
      <c r="G55" s="212" t="str">
        <f xml:space="preserve"> InputsR!G$15</f>
        <v>%</v>
      </c>
      <c r="H55" s="199"/>
      <c r="I55" s="199"/>
      <c r="J55" s="209"/>
      <c r="K55" s="209"/>
      <c r="L55" s="209"/>
      <c r="M55" s="209"/>
      <c r="N55" s="209"/>
      <c r="O55" s="209"/>
      <c r="P55" s="209"/>
      <c r="Q55" s="209"/>
      <c r="R55" s="209"/>
    </row>
    <row r="56" spans="1:18" s="210" customFormat="1" x14ac:dyDescent="0.35">
      <c r="A56" s="207"/>
      <c r="B56" s="207"/>
      <c r="C56" s="207"/>
      <c r="D56" s="207"/>
      <c r="E56" s="199" t="s">
        <v>184</v>
      </c>
      <c r="F56" s="214">
        <f xml:space="preserve"> SUM( F53:F55 )</f>
        <v>0.9</v>
      </c>
      <c r="G56" s="199" t="s">
        <v>105</v>
      </c>
      <c r="H56" s="199"/>
      <c r="I56" s="199"/>
      <c r="J56" s="209"/>
      <c r="K56" s="209"/>
      <c r="L56" s="209"/>
      <c r="M56" s="209"/>
      <c r="N56" s="209"/>
      <c r="O56" s="209"/>
      <c r="P56" s="209"/>
      <c r="Q56" s="209"/>
      <c r="R56" s="209"/>
    </row>
    <row r="57" spans="1:18" s="210" customFormat="1" x14ac:dyDescent="0.35">
      <c r="A57" s="207"/>
      <c r="B57" s="207"/>
      <c r="C57" s="207"/>
      <c r="D57" s="207"/>
      <c r="E57" s="199"/>
      <c r="F57" s="208"/>
      <c r="G57" s="199"/>
      <c r="H57" s="199"/>
      <c r="I57" s="199"/>
      <c r="J57" s="209"/>
      <c r="K57" s="209"/>
      <c r="L57" s="209"/>
      <c r="M57" s="209"/>
      <c r="N57" s="209"/>
      <c r="O57" s="209"/>
      <c r="P57" s="209"/>
      <c r="Q57" s="209"/>
      <c r="R57" s="209"/>
    </row>
    <row r="58" spans="1:18" s="210" customFormat="1" x14ac:dyDescent="0.35">
      <c r="A58" s="207"/>
      <c r="B58" s="207"/>
      <c r="C58" s="207"/>
      <c r="D58" s="207"/>
      <c r="E58" s="200" t="str">
        <f xml:space="preserve"> E$49</f>
        <v>Company 1 total totex adjustment for [funded scheme 1] - water resources (17-18 FYA CPIH deflated prices)</v>
      </c>
      <c r="F58" s="211">
        <f xml:space="preserve"> F$49</f>
        <v>-3.3525</v>
      </c>
      <c r="G58" s="200" t="str">
        <f xml:space="preserve"> G$49</f>
        <v>£m</v>
      </c>
      <c r="H58" s="199"/>
      <c r="I58" s="199"/>
      <c r="J58" s="209"/>
      <c r="K58" s="209"/>
      <c r="L58" s="209"/>
      <c r="M58" s="209"/>
      <c r="N58" s="209"/>
      <c r="O58" s="209"/>
      <c r="P58" s="209"/>
      <c r="Q58" s="209"/>
      <c r="R58" s="209"/>
    </row>
    <row r="59" spans="1:18" s="210" customFormat="1" x14ac:dyDescent="0.35">
      <c r="A59" s="207"/>
      <c r="B59" s="207"/>
      <c r="C59" s="207"/>
      <c r="D59" s="207"/>
      <c r="E59" s="212" t="str">
        <f xml:space="preserve"> InputsR!E$11</f>
        <v>Proportion of costs allocated to gate 2</v>
      </c>
      <c r="F59" s="213">
        <f xml:space="preserve"> InputsR!F$11</f>
        <v>0.15</v>
      </c>
      <c r="G59" s="212" t="str">
        <f xml:space="preserve"> InputsR!G$11</f>
        <v>%</v>
      </c>
      <c r="H59" s="199"/>
      <c r="I59" s="199"/>
      <c r="J59" s="209"/>
      <c r="K59" s="209"/>
      <c r="L59" s="209"/>
      <c r="M59" s="209"/>
      <c r="N59" s="209"/>
      <c r="O59" s="209"/>
      <c r="P59" s="209"/>
      <c r="Q59" s="209"/>
      <c r="R59" s="209"/>
    </row>
    <row r="60" spans="1:18" s="210" customFormat="1" x14ac:dyDescent="0.35">
      <c r="A60" s="207"/>
      <c r="B60" s="207"/>
      <c r="C60" s="207"/>
      <c r="D60" s="207"/>
      <c r="E60" s="200" t="str">
        <f xml:space="preserve"> E$56</f>
        <v>Total proportion of costs allocated to gates 2-4 - company 1 water resources - funded scheme 1</v>
      </c>
      <c r="F60" s="215">
        <f xml:space="preserve"> F$56</f>
        <v>0.9</v>
      </c>
      <c r="G60" s="200" t="str">
        <f xml:space="preserve"> G$56</f>
        <v>%</v>
      </c>
      <c r="H60" s="199"/>
      <c r="I60" s="199"/>
      <c r="J60" s="209"/>
      <c r="K60" s="209"/>
      <c r="L60" s="209"/>
      <c r="M60" s="209"/>
      <c r="N60" s="209"/>
      <c r="O60" s="209"/>
      <c r="P60" s="209"/>
      <c r="Q60" s="209"/>
      <c r="R60" s="209"/>
    </row>
    <row r="61" spans="1:18" s="210" customFormat="1" x14ac:dyDescent="0.35">
      <c r="A61" s="207"/>
      <c r="B61" s="207"/>
      <c r="C61" s="207"/>
      <c r="D61" s="207"/>
      <c r="E61" s="212" t="str">
        <f xml:space="preserve"> InputsR!E$27</f>
        <v>Discount rate</v>
      </c>
      <c r="F61" s="213">
        <f xml:space="preserve"> InputsR!F$27</f>
        <v>2.92E-2</v>
      </c>
      <c r="G61" s="212" t="str">
        <f xml:space="preserve"> InputsR!G$27</f>
        <v>%</v>
      </c>
      <c r="H61" s="199"/>
      <c r="I61" s="199"/>
      <c r="J61" s="209"/>
      <c r="K61" s="209"/>
      <c r="L61" s="209"/>
      <c r="M61" s="209"/>
      <c r="N61" s="209"/>
      <c r="O61" s="209"/>
      <c r="P61" s="209"/>
      <c r="Q61" s="209"/>
      <c r="R61" s="209"/>
    </row>
    <row r="62" spans="1:18" s="210" customFormat="1" x14ac:dyDescent="0.35">
      <c r="A62" s="207"/>
      <c r="B62" s="207"/>
      <c r="C62" s="207"/>
      <c r="D62" s="207"/>
      <c r="E62" s="212" t="str">
        <f xml:space="preserve"> InputsR!E$17</f>
        <v>Years of discounting required for project abandoned at gate 1</v>
      </c>
      <c r="F62" s="216">
        <f xml:space="preserve"> InputsR!F$17</f>
        <v>3</v>
      </c>
      <c r="G62" s="212" t="str">
        <f xml:space="preserve"> InputsR!G$17</f>
        <v>#</v>
      </c>
      <c r="H62" s="199"/>
      <c r="I62" s="199"/>
      <c r="J62" s="209"/>
      <c r="K62" s="209"/>
      <c r="L62" s="209"/>
      <c r="M62" s="209"/>
      <c r="N62" s="209"/>
      <c r="O62" s="209"/>
      <c r="P62" s="209"/>
      <c r="Q62" s="209"/>
      <c r="R62" s="209"/>
    </row>
    <row r="63" spans="1:18" s="210" customFormat="1" x14ac:dyDescent="0.35">
      <c r="A63" s="207"/>
      <c r="B63" s="207"/>
      <c r="C63" s="207"/>
      <c r="D63" s="207"/>
      <c r="E63" s="199" t="s">
        <v>185</v>
      </c>
      <c r="F63" s="208">
        <f xml:space="preserve"> (F59 / F60) * F58 * (1 + F61) ^ F62</f>
        <v>-0.60913964904791984</v>
      </c>
      <c r="G63" s="199" t="s">
        <v>125</v>
      </c>
      <c r="H63" s="199"/>
      <c r="I63" s="199"/>
      <c r="J63" s="209"/>
      <c r="K63" s="209"/>
      <c r="L63" s="209"/>
      <c r="M63" s="209"/>
      <c r="N63" s="209"/>
      <c r="O63" s="209"/>
      <c r="P63" s="209"/>
      <c r="Q63" s="209"/>
      <c r="R63" s="209"/>
    </row>
    <row r="64" spans="1:18" s="210" customFormat="1" x14ac:dyDescent="0.35">
      <c r="A64" s="207"/>
      <c r="B64" s="207"/>
      <c r="C64" s="207"/>
      <c r="D64" s="207"/>
      <c r="E64" s="199"/>
      <c r="F64" s="208"/>
      <c r="G64" s="199"/>
      <c r="H64" s="199"/>
      <c r="I64" s="199"/>
      <c r="J64" s="209"/>
      <c r="K64" s="209"/>
      <c r="L64" s="209"/>
      <c r="M64" s="209"/>
      <c r="N64" s="209"/>
      <c r="O64" s="209"/>
      <c r="P64" s="209"/>
      <c r="Q64" s="209"/>
      <c r="R64" s="209"/>
    </row>
    <row r="65" spans="1:18" s="210" customFormat="1" x14ac:dyDescent="0.35">
      <c r="A65" s="207"/>
      <c r="B65" s="207"/>
      <c r="C65" s="207"/>
      <c r="D65" s="207"/>
      <c r="E65" s="200" t="str">
        <f xml:space="preserve"> E$49</f>
        <v>Company 1 total totex adjustment for [funded scheme 1] - water resources (17-18 FYA CPIH deflated prices)</v>
      </c>
      <c r="F65" s="211">
        <f xml:space="preserve"> F$49</f>
        <v>-3.3525</v>
      </c>
      <c r="G65" s="200" t="str">
        <f xml:space="preserve"> G$49</f>
        <v>£m</v>
      </c>
      <c r="H65" s="199"/>
      <c r="I65" s="199"/>
      <c r="J65" s="209"/>
      <c r="K65" s="209"/>
      <c r="L65" s="209"/>
      <c r="M65" s="209"/>
      <c r="N65" s="209"/>
      <c r="O65" s="209"/>
      <c r="P65" s="209"/>
      <c r="Q65" s="209"/>
      <c r="R65" s="209"/>
    </row>
    <row r="66" spans="1:18" s="210" customFormat="1" x14ac:dyDescent="0.35">
      <c r="A66" s="207"/>
      <c r="B66" s="207"/>
      <c r="C66" s="207"/>
      <c r="D66" s="207"/>
      <c r="E66" s="212" t="str">
        <f xml:space="preserve"> InputsR!E$13</f>
        <v>Proportion of costs allocated to gate 3</v>
      </c>
      <c r="F66" s="213">
        <f xml:space="preserve"> InputsR!F$13</f>
        <v>0.35</v>
      </c>
      <c r="G66" s="212" t="str">
        <f xml:space="preserve"> InputsR!G$13</f>
        <v>%</v>
      </c>
      <c r="H66" s="199"/>
      <c r="I66" s="199"/>
      <c r="J66" s="209"/>
      <c r="K66" s="209"/>
      <c r="L66" s="209"/>
      <c r="M66" s="209"/>
      <c r="N66" s="209"/>
      <c r="O66" s="209"/>
      <c r="P66" s="209"/>
      <c r="Q66" s="209"/>
      <c r="R66" s="209"/>
    </row>
    <row r="67" spans="1:18" s="210" customFormat="1" x14ac:dyDescent="0.35">
      <c r="A67" s="207"/>
      <c r="B67" s="207"/>
      <c r="C67" s="207"/>
      <c r="D67" s="207"/>
      <c r="E67" s="200" t="str">
        <f xml:space="preserve"> E$56</f>
        <v>Total proportion of costs allocated to gates 2-4 - company 1 water resources - funded scheme 1</v>
      </c>
      <c r="F67" s="215">
        <f xml:space="preserve"> F$56</f>
        <v>0.9</v>
      </c>
      <c r="G67" s="200" t="str">
        <f xml:space="preserve"> G$56</f>
        <v>%</v>
      </c>
      <c r="H67" s="199"/>
      <c r="I67" s="199"/>
      <c r="J67" s="209"/>
      <c r="K67" s="209"/>
      <c r="L67" s="209"/>
      <c r="M67" s="209"/>
      <c r="N67" s="209"/>
      <c r="O67" s="209"/>
      <c r="P67" s="209"/>
      <c r="Q67" s="209"/>
      <c r="R67" s="209"/>
    </row>
    <row r="68" spans="1:18" s="210" customFormat="1" x14ac:dyDescent="0.35">
      <c r="A68" s="207"/>
      <c r="B68" s="207"/>
      <c r="C68" s="207"/>
      <c r="D68" s="207"/>
      <c r="E68" s="212" t="str">
        <f xml:space="preserve"> InputsR!E$27</f>
        <v>Discount rate</v>
      </c>
      <c r="F68" s="213">
        <f xml:space="preserve"> InputsR!F$27</f>
        <v>2.92E-2</v>
      </c>
      <c r="G68" s="212" t="str">
        <f xml:space="preserve"> InputsR!G$27</f>
        <v>%</v>
      </c>
      <c r="H68" s="199"/>
      <c r="I68" s="199"/>
      <c r="J68" s="209"/>
      <c r="K68" s="209"/>
      <c r="L68" s="209"/>
      <c r="M68" s="209"/>
      <c r="N68" s="209"/>
      <c r="O68" s="209"/>
      <c r="P68" s="209"/>
      <c r="Q68" s="209"/>
      <c r="R68" s="209"/>
    </row>
    <row r="69" spans="1:18" s="210" customFormat="1" x14ac:dyDescent="0.35">
      <c r="A69" s="207"/>
      <c r="B69" s="207"/>
      <c r="C69" s="207"/>
      <c r="D69" s="207"/>
      <c r="E69" s="212" t="str">
        <f xml:space="preserve"> InputsR!E$19</f>
        <v>Years of discounting required for project abandoned at gate 2</v>
      </c>
      <c r="F69" s="216">
        <f xml:space="preserve"> InputsR!F$19</f>
        <v>2</v>
      </c>
      <c r="G69" s="212" t="str">
        <f xml:space="preserve"> InputsR!G$19</f>
        <v>#</v>
      </c>
      <c r="H69" s="199"/>
      <c r="I69" s="199"/>
      <c r="J69" s="209"/>
      <c r="K69" s="209"/>
      <c r="L69" s="209"/>
      <c r="M69" s="209"/>
      <c r="N69" s="209"/>
      <c r="O69" s="209"/>
      <c r="P69" s="209"/>
      <c r="Q69" s="209"/>
      <c r="R69" s="209"/>
    </row>
    <row r="70" spans="1:18" s="210" customFormat="1" x14ac:dyDescent="0.35">
      <c r="A70" s="207"/>
      <c r="B70" s="207"/>
      <c r="C70" s="207"/>
      <c r="D70" s="207"/>
      <c r="E70" s="199" t="s">
        <v>186</v>
      </c>
      <c r="F70" s="208">
        <f xml:space="preserve"> (F66 / F67) * F65 * (1 + F68) ^ F69</f>
        <v>-1.3810006293999995</v>
      </c>
      <c r="G70" s="199" t="s">
        <v>125</v>
      </c>
      <c r="H70" s="199"/>
      <c r="I70" s="199"/>
      <c r="J70" s="209"/>
      <c r="K70" s="209"/>
      <c r="L70" s="209"/>
      <c r="M70" s="209"/>
      <c r="N70" s="209"/>
      <c r="O70" s="209"/>
      <c r="P70" s="209"/>
      <c r="Q70" s="209"/>
      <c r="R70" s="209"/>
    </row>
    <row r="71" spans="1:18" s="210" customFormat="1" x14ac:dyDescent="0.35">
      <c r="A71" s="207"/>
      <c r="B71" s="207"/>
      <c r="C71" s="207"/>
      <c r="D71" s="207"/>
      <c r="E71" s="199"/>
      <c r="F71" s="208"/>
      <c r="G71" s="199"/>
      <c r="H71" s="199"/>
      <c r="I71" s="199"/>
      <c r="J71" s="209"/>
      <c r="K71" s="209"/>
      <c r="L71" s="209"/>
      <c r="M71" s="209"/>
      <c r="N71" s="209"/>
      <c r="O71" s="209"/>
      <c r="P71" s="209"/>
      <c r="Q71" s="209"/>
      <c r="R71" s="209"/>
    </row>
    <row r="72" spans="1:18" s="210" customFormat="1" x14ac:dyDescent="0.35">
      <c r="A72" s="207"/>
      <c r="B72" s="207"/>
      <c r="C72" s="207"/>
      <c r="D72" s="207"/>
      <c r="E72" s="200" t="str">
        <f xml:space="preserve"> E$49</f>
        <v>Company 1 total totex adjustment for [funded scheme 1] - water resources (17-18 FYA CPIH deflated prices)</v>
      </c>
      <c r="F72" s="211">
        <f xml:space="preserve"> F$49</f>
        <v>-3.3525</v>
      </c>
      <c r="G72" s="200" t="str">
        <f xml:space="preserve"> G$49</f>
        <v>£m</v>
      </c>
      <c r="H72" s="199"/>
      <c r="I72" s="199"/>
      <c r="J72" s="209"/>
      <c r="K72" s="209"/>
      <c r="L72" s="209"/>
      <c r="M72" s="209"/>
      <c r="N72" s="209"/>
      <c r="O72" s="209"/>
      <c r="P72" s="209"/>
      <c r="Q72" s="209"/>
      <c r="R72" s="209"/>
    </row>
    <row r="73" spans="1:18" s="210" customFormat="1" x14ac:dyDescent="0.35">
      <c r="A73" s="207"/>
      <c r="B73" s="207"/>
      <c r="C73" s="207"/>
      <c r="D73" s="207"/>
      <c r="E73" s="212" t="str">
        <f xml:space="preserve"> InputsR!E$15</f>
        <v>Proportion of costs allocated to gate 4</v>
      </c>
      <c r="F73" s="213">
        <f xml:space="preserve"> InputsR!F$15</f>
        <v>0.4</v>
      </c>
      <c r="G73" s="212" t="str">
        <f xml:space="preserve"> InputsR!G$15</f>
        <v>%</v>
      </c>
      <c r="H73" s="199"/>
      <c r="I73" s="199"/>
      <c r="J73" s="209"/>
      <c r="K73" s="209"/>
      <c r="L73" s="209"/>
      <c r="M73" s="209"/>
      <c r="N73" s="209"/>
      <c r="O73" s="209"/>
      <c r="P73" s="209"/>
      <c r="Q73" s="209"/>
      <c r="R73" s="209"/>
    </row>
    <row r="74" spans="1:18" s="210" customFormat="1" x14ac:dyDescent="0.35">
      <c r="A74" s="207"/>
      <c r="B74" s="207"/>
      <c r="C74" s="207"/>
      <c r="D74" s="207"/>
      <c r="E74" s="200" t="str">
        <f xml:space="preserve"> E$56</f>
        <v>Total proportion of costs allocated to gates 2-4 - company 1 water resources - funded scheme 1</v>
      </c>
      <c r="F74" s="215">
        <f xml:space="preserve"> F$56</f>
        <v>0.9</v>
      </c>
      <c r="G74" s="200" t="str">
        <f xml:space="preserve"> G$56</f>
        <v>%</v>
      </c>
      <c r="H74" s="199"/>
      <c r="I74" s="199"/>
      <c r="J74" s="209"/>
      <c r="K74" s="209"/>
      <c r="L74" s="209"/>
      <c r="M74" s="209"/>
      <c r="N74" s="209"/>
      <c r="O74" s="209"/>
      <c r="P74" s="209"/>
      <c r="Q74" s="209"/>
      <c r="R74" s="209"/>
    </row>
    <row r="75" spans="1:18" s="210" customFormat="1" x14ac:dyDescent="0.35">
      <c r="A75" s="207"/>
      <c r="B75" s="207"/>
      <c r="C75" s="207"/>
      <c r="D75" s="207"/>
      <c r="E75" s="212" t="str">
        <f xml:space="preserve"> InputsR!E$27</f>
        <v>Discount rate</v>
      </c>
      <c r="F75" s="213">
        <f xml:space="preserve"> InputsR!F$27</f>
        <v>2.92E-2</v>
      </c>
      <c r="G75" s="212" t="str">
        <f xml:space="preserve"> InputsR!G$27</f>
        <v>%</v>
      </c>
      <c r="H75" s="199"/>
      <c r="I75" s="199"/>
      <c r="J75" s="209"/>
      <c r="K75" s="209"/>
      <c r="L75" s="209"/>
      <c r="M75" s="209"/>
      <c r="N75" s="209"/>
      <c r="O75" s="209"/>
      <c r="P75" s="209"/>
      <c r="Q75" s="209"/>
      <c r="R75" s="209"/>
    </row>
    <row r="76" spans="1:18" s="210" customFormat="1" x14ac:dyDescent="0.35">
      <c r="A76" s="207"/>
      <c r="B76" s="207"/>
      <c r="C76" s="207"/>
      <c r="D76" s="207"/>
      <c r="E76" s="212" t="str">
        <f xml:space="preserve"> InputsR!E$21</f>
        <v>Years of discounting required for project abandoned at gate 3</v>
      </c>
      <c r="F76" s="216">
        <f xml:space="preserve"> InputsR!F$21</f>
        <v>1</v>
      </c>
      <c r="G76" s="212" t="str">
        <f xml:space="preserve"> InputsR!G$21</f>
        <v>#</v>
      </c>
      <c r="H76" s="199"/>
      <c r="I76" s="199"/>
      <c r="J76" s="209"/>
      <c r="K76" s="209"/>
      <c r="L76" s="209"/>
      <c r="M76" s="209"/>
      <c r="N76" s="209"/>
      <c r="O76" s="209"/>
      <c r="P76" s="209"/>
      <c r="Q76" s="209"/>
      <c r="R76" s="209"/>
    </row>
    <row r="77" spans="1:18" s="210" customFormat="1" x14ac:dyDescent="0.35">
      <c r="A77" s="207"/>
      <c r="B77" s="207"/>
      <c r="C77" s="207"/>
      <c r="D77" s="207"/>
      <c r="E77" s="199" t="s">
        <v>187</v>
      </c>
      <c r="F77" s="208">
        <f xml:space="preserve"> (F73 / F74) * F72 * (1 + F75) ^ F76</f>
        <v>-1.5335080000000001</v>
      </c>
      <c r="G77" s="199" t="s">
        <v>125</v>
      </c>
      <c r="H77" s="199"/>
      <c r="I77" s="199"/>
      <c r="J77" s="209"/>
      <c r="K77" s="209"/>
      <c r="L77" s="209"/>
      <c r="M77" s="209"/>
      <c r="N77" s="209"/>
      <c r="O77" s="209"/>
      <c r="P77" s="209"/>
      <c r="Q77" s="209"/>
      <c r="R77" s="209"/>
    </row>
    <row r="78" spans="1:18" s="210" customFormat="1" x14ac:dyDescent="0.35">
      <c r="A78" s="207"/>
      <c r="B78" s="207"/>
      <c r="C78" s="207"/>
      <c r="D78" s="207"/>
      <c r="E78" s="199"/>
      <c r="F78" s="208"/>
      <c r="G78" s="199"/>
      <c r="H78" s="199"/>
      <c r="I78" s="199"/>
      <c r="J78" s="209"/>
      <c r="K78" s="209"/>
      <c r="L78" s="209"/>
      <c r="M78" s="209"/>
      <c r="N78" s="209"/>
      <c r="O78" s="209"/>
      <c r="P78" s="209"/>
      <c r="Q78" s="209"/>
      <c r="R78" s="209"/>
    </row>
    <row r="79" spans="1:18" s="210" customFormat="1" x14ac:dyDescent="0.35">
      <c r="A79" s="207"/>
      <c r="B79" s="207"/>
      <c r="C79" s="207"/>
      <c r="D79" s="207"/>
      <c r="E79" s="200" t="str">
        <f xml:space="preserve"> E$63</f>
        <v>Company 1 total totex adjustment for [funded scheme 1] financing adjustment (gate 2 element) (gate 1 abandonment) - water resources (17-18 FYA CPIH deflated prices)</v>
      </c>
      <c r="F79" s="211">
        <f xml:space="preserve"> F$63</f>
        <v>-0.60913964904791984</v>
      </c>
      <c r="G79" s="200" t="str">
        <f xml:space="preserve"> G$63</f>
        <v>£m</v>
      </c>
      <c r="H79" s="199"/>
      <c r="I79" s="199"/>
      <c r="J79" s="209"/>
      <c r="K79" s="209"/>
      <c r="L79" s="209"/>
      <c r="M79" s="209"/>
      <c r="N79" s="209"/>
      <c r="O79" s="209"/>
      <c r="P79" s="209"/>
      <c r="Q79" s="209"/>
      <c r="R79" s="209"/>
    </row>
    <row r="80" spans="1:18" s="210" customFormat="1" x14ac:dyDescent="0.35">
      <c r="A80" s="207"/>
      <c r="B80" s="207"/>
      <c r="C80" s="207"/>
      <c r="D80" s="207"/>
      <c r="E80" s="200" t="str">
        <f xml:space="preserve"> E$70</f>
        <v>Company 1 total totex adjustment for [funded scheme 1] financing adjustment (gate 3 element) (gate 1 abandonment) - water resources (17-18 FYA CPIH deflated prices)</v>
      </c>
      <c r="F80" s="211">
        <f xml:space="preserve"> F$70</f>
        <v>-1.3810006293999995</v>
      </c>
      <c r="G80" s="200" t="str">
        <f xml:space="preserve"> G$70</f>
        <v>£m</v>
      </c>
      <c r="H80" s="199"/>
      <c r="I80" s="199"/>
      <c r="J80" s="209"/>
      <c r="K80" s="209"/>
      <c r="L80" s="209"/>
      <c r="M80" s="209"/>
      <c r="N80" s="209"/>
      <c r="O80" s="209"/>
      <c r="P80" s="209"/>
      <c r="Q80" s="209"/>
      <c r="R80" s="209"/>
    </row>
    <row r="81" spans="1:18" s="210" customFormat="1" x14ac:dyDescent="0.35">
      <c r="A81" s="207"/>
      <c r="B81" s="207"/>
      <c r="C81" s="207"/>
      <c r="D81" s="207"/>
      <c r="E81" s="200" t="str">
        <f xml:space="preserve"> E$77</f>
        <v>Company 1 total totex adjustment for [funded scheme 1] financing adjustment (gate 4 element) (gate 1 abandonment) - water resources (17-18 FYA CPIH deflated prices)</v>
      </c>
      <c r="F81" s="211">
        <f xml:space="preserve"> F$77</f>
        <v>-1.5335080000000001</v>
      </c>
      <c r="G81" s="200" t="str">
        <f xml:space="preserve"> G$77</f>
        <v>£m</v>
      </c>
      <c r="H81" s="199"/>
      <c r="I81" s="199"/>
      <c r="J81" s="209"/>
      <c r="K81" s="209"/>
      <c r="L81" s="209"/>
      <c r="M81" s="209"/>
      <c r="N81" s="209"/>
      <c r="O81" s="209"/>
      <c r="P81" s="209"/>
      <c r="Q81" s="209"/>
      <c r="R81" s="209"/>
    </row>
    <row r="82" spans="1:18" s="210" customFormat="1" x14ac:dyDescent="0.35">
      <c r="A82" s="207"/>
      <c r="B82" s="207"/>
      <c r="C82" s="207"/>
      <c r="D82" s="207"/>
      <c r="E82" s="199" t="s">
        <v>188</v>
      </c>
      <c r="F82" s="208">
        <f xml:space="preserve"> SUM( F79:F81 )</f>
        <v>-3.5236482784479195</v>
      </c>
      <c r="G82" s="199" t="s">
        <v>125</v>
      </c>
      <c r="H82" s="199"/>
      <c r="I82" s="199"/>
      <c r="J82" s="209"/>
      <c r="K82" s="209"/>
      <c r="L82" s="209"/>
      <c r="M82" s="209"/>
      <c r="N82" s="209"/>
      <c r="O82" s="209"/>
      <c r="P82" s="209"/>
      <c r="Q82" s="209"/>
      <c r="R82" s="209"/>
    </row>
    <row r="83" spans="1:18" s="210" customFormat="1" x14ac:dyDescent="0.35">
      <c r="A83" s="207"/>
      <c r="B83" s="207"/>
      <c r="C83" s="207"/>
      <c r="D83" s="207"/>
      <c r="E83" s="199"/>
      <c r="F83" s="208"/>
      <c r="G83" s="199"/>
      <c r="H83" s="199"/>
      <c r="I83" s="199"/>
      <c r="J83" s="209"/>
      <c r="K83" s="209"/>
      <c r="L83" s="209"/>
      <c r="M83" s="209"/>
      <c r="N83" s="209"/>
      <c r="O83" s="209"/>
      <c r="P83" s="209"/>
      <c r="Q83" s="209"/>
      <c r="R83" s="209"/>
    </row>
    <row r="84" spans="1:18" s="210" customFormat="1" x14ac:dyDescent="0.35">
      <c r="A84" s="207"/>
      <c r="B84" s="207"/>
      <c r="C84" s="207"/>
      <c r="D84" s="120" t="s">
        <v>189</v>
      </c>
      <c r="E84" s="120"/>
      <c r="F84" s="208"/>
      <c r="G84" s="199"/>
      <c r="H84" s="199"/>
      <c r="I84" s="199"/>
      <c r="J84" s="209"/>
      <c r="K84" s="209"/>
      <c r="L84" s="209"/>
      <c r="M84" s="209"/>
      <c r="N84" s="209"/>
      <c r="O84" s="209"/>
      <c r="P84" s="209"/>
      <c r="Q84" s="209"/>
      <c r="R84" s="209"/>
    </row>
    <row r="85" spans="1:18" s="210" customFormat="1" x14ac:dyDescent="0.35">
      <c r="A85" s="207"/>
      <c r="B85" s="207"/>
      <c r="C85" s="207"/>
      <c r="D85" s="207"/>
      <c r="E85" s="199"/>
      <c r="F85" s="208"/>
      <c r="G85" s="199"/>
      <c r="H85" s="199"/>
      <c r="I85" s="199"/>
      <c r="J85" s="209"/>
      <c r="K85" s="209"/>
      <c r="L85" s="209"/>
      <c r="M85" s="209"/>
      <c r="N85" s="209"/>
      <c r="O85" s="209"/>
      <c r="P85" s="209"/>
      <c r="Q85" s="209"/>
      <c r="R85" s="209"/>
    </row>
    <row r="86" spans="1:18" s="210" customFormat="1" x14ac:dyDescent="0.35">
      <c r="A86" s="207"/>
      <c r="B86" s="207"/>
      <c r="C86" s="207"/>
      <c r="D86" s="207"/>
      <c r="E86" s="212" t="str">
        <f xml:space="preserve"> InputsR!E$13</f>
        <v>Proportion of costs allocated to gate 3</v>
      </c>
      <c r="F86" s="213">
        <f xml:space="preserve"> InputsR!F$13</f>
        <v>0.35</v>
      </c>
      <c r="G86" s="212" t="str">
        <f xml:space="preserve"> InputsR!G$13</f>
        <v>%</v>
      </c>
      <c r="H86" s="199"/>
      <c r="I86" s="199"/>
      <c r="J86" s="209"/>
      <c r="K86" s="209"/>
      <c r="L86" s="209"/>
      <c r="M86" s="209"/>
      <c r="N86" s="209"/>
      <c r="O86" s="209"/>
      <c r="P86" s="209"/>
      <c r="Q86" s="209"/>
      <c r="R86" s="209"/>
    </row>
    <row r="87" spans="1:18" s="210" customFormat="1" x14ac:dyDescent="0.35">
      <c r="A87" s="207"/>
      <c r="B87" s="207"/>
      <c r="C87" s="207"/>
      <c r="D87" s="207"/>
      <c r="E87" s="212" t="str">
        <f xml:space="preserve"> InputsR!E$15</f>
        <v>Proportion of costs allocated to gate 4</v>
      </c>
      <c r="F87" s="213">
        <f xml:space="preserve"> InputsR!F$15</f>
        <v>0.4</v>
      </c>
      <c r="G87" s="212" t="str">
        <f xml:space="preserve"> InputsR!G$15</f>
        <v>%</v>
      </c>
      <c r="H87" s="199"/>
      <c r="I87" s="199"/>
      <c r="J87" s="209"/>
      <c r="K87" s="209"/>
      <c r="L87" s="209"/>
      <c r="M87" s="209"/>
      <c r="N87" s="209"/>
      <c r="O87" s="209"/>
      <c r="P87" s="209"/>
      <c r="Q87" s="209"/>
      <c r="R87" s="209"/>
    </row>
    <row r="88" spans="1:18" s="210" customFormat="1" x14ac:dyDescent="0.35">
      <c r="A88" s="207"/>
      <c r="B88" s="207"/>
      <c r="C88" s="207"/>
      <c r="D88" s="207"/>
      <c r="E88" s="199" t="s">
        <v>190</v>
      </c>
      <c r="F88" s="214">
        <f>SUM( F86:F87 )</f>
        <v>0.75</v>
      </c>
      <c r="G88" s="199" t="s">
        <v>105</v>
      </c>
      <c r="H88" s="199"/>
      <c r="I88" s="199"/>
      <c r="J88" s="209"/>
      <c r="K88" s="209"/>
      <c r="L88" s="209"/>
      <c r="M88" s="209"/>
      <c r="N88" s="209"/>
      <c r="O88" s="209"/>
      <c r="P88" s="209"/>
      <c r="Q88" s="209"/>
      <c r="R88" s="209"/>
    </row>
    <row r="89" spans="1:18" s="210" customFormat="1" x14ac:dyDescent="0.35">
      <c r="A89" s="207"/>
      <c r="B89" s="207"/>
      <c r="C89" s="207"/>
      <c r="D89" s="207"/>
      <c r="E89" s="199"/>
      <c r="F89" s="208"/>
      <c r="G89" s="199"/>
      <c r="H89" s="199"/>
      <c r="I89" s="199"/>
      <c r="J89" s="209"/>
      <c r="K89" s="209"/>
      <c r="L89" s="209"/>
      <c r="M89" s="209"/>
      <c r="N89" s="209"/>
      <c r="O89" s="209"/>
      <c r="P89" s="209"/>
      <c r="Q89" s="209"/>
      <c r="R89" s="209"/>
    </row>
    <row r="90" spans="1:18" s="210" customFormat="1" x14ac:dyDescent="0.35">
      <c r="A90" s="207"/>
      <c r="B90" s="207"/>
      <c r="C90" s="207"/>
      <c r="D90" s="207"/>
      <c r="E90" s="200" t="str">
        <f xml:space="preserve"> E$49</f>
        <v>Company 1 total totex adjustment for [funded scheme 1] - water resources (17-18 FYA CPIH deflated prices)</v>
      </c>
      <c r="F90" s="211">
        <f xml:space="preserve"> F$49</f>
        <v>-3.3525</v>
      </c>
      <c r="G90" s="200" t="str">
        <f xml:space="preserve"> G$49</f>
        <v>£m</v>
      </c>
      <c r="H90" s="199"/>
      <c r="I90" s="199"/>
      <c r="J90" s="209"/>
      <c r="K90" s="209"/>
      <c r="L90" s="209"/>
      <c r="M90" s="209"/>
      <c r="N90" s="209"/>
      <c r="O90" s="209"/>
      <c r="P90" s="209"/>
      <c r="Q90" s="209"/>
      <c r="R90" s="209"/>
    </row>
    <row r="91" spans="1:18" s="210" customFormat="1" x14ac:dyDescent="0.35">
      <c r="A91" s="207"/>
      <c r="B91" s="207"/>
      <c r="C91" s="207"/>
      <c r="D91" s="207"/>
      <c r="E91" s="212" t="str">
        <f xml:space="preserve"> InputsR!E$13</f>
        <v>Proportion of costs allocated to gate 3</v>
      </c>
      <c r="F91" s="213">
        <f xml:space="preserve"> InputsR!F$13</f>
        <v>0.35</v>
      </c>
      <c r="G91" s="212" t="str">
        <f xml:space="preserve"> InputsR!G$13</f>
        <v>%</v>
      </c>
      <c r="H91" s="199"/>
      <c r="I91" s="199"/>
      <c r="J91" s="209"/>
      <c r="K91" s="209"/>
      <c r="L91" s="209"/>
      <c r="M91" s="209"/>
      <c r="N91" s="209"/>
      <c r="O91" s="209"/>
      <c r="P91" s="209"/>
      <c r="Q91" s="209"/>
      <c r="R91" s="209"/>
    </row>
    <row r="92" spans="1:18" s="210" customFormat="1" x14ac:dyDescent="0.35">
      <c r="A92" s="207"/>
      <c r="B92" s="207"/>
      <c r="C92" s="207"/>
      <c r="D92" s="207"/>
      <c r="E92" s="200" t="str">
        <f xml:space="preserve"> E$88</f>
        <v>Total proportion of costs allocated to gates 3-4 - company 1 water resources - funded scheme 1</v>
      </c>
      <c r="F92" s="215">
        <f xml:space="preserve"> F$88</f>
        <v>0.75</v>
      </c>
      <c r="G92" s="200" t="str">
        <f xml:space="preserve"> G$88</f>
        <v>%</v>
      </c>
      <c r="H92" s="199"/>
      <c r="I92" s="199"/>
      <c r="J92" s="209"/>
      <c r="K92" s="209"/>
      <c r="L92" s="209"/>
      <c r="M92" s="209"/>
      <c r="N92" s="209"/>
      <c r="O92" s="209"/>
      <c r="P92" s="209"/>
      <c r="Q92" s="209"/>
      <c r="R92" s="209"/>
    </row>
    <row r="93" spans="1:18" s="210" customFormat="1" x14ac:dyDescent="0.35">
      <c r="A93" s="207"/>
      <c r="B93" s="207"/>
      <c r="C93" s="207"/>
      <c r="D93" s="207"/>
      <c r="E93" s="212" t="str">
        <f xml:space="preserve"> InputsR!E$27</f>
        <v>Discount rate</v>
      </c>
      <c r="F93" s="213">
        <f xml:space="preserve"> InputsR!F$27</f>
        <v>2.92E-2</v>
      </c>
      <c r="G93" s="212" t="str">
        <f xml:space="preserve"> InputsR!G$27</f>
        <v>%</v>
      </c>
      <c r="H93" s="199"/>
      <c r="I93" s="199"/>
      <c r="J93" s="209"/>
      <c r="K93" s="209"/>
      <c r="L93" s="209"/>
      <c r="M93" s="209"/>
      <c r="N93" s="209"/>
      <c r="O93" s="209"/>
      <c r="P93" s="209"/>
      <c r="Q93" s="209"/>
      <c r="R93" s="209"/>
    </row>
    <row r="94" spans="1:18" s="210" customFormat="1" x14ac:dyDescent="0.35">
      <c r="A94" s="207"/>
      <c r="B94" s="207"/>
      <c r="C94" s="207"/>
      <c r="D94" s="207"/>
      <c r="E94" s="212" t="str">
        <f xml:space="preserve"> InputsR!E$19</f>
        <v>Years of discounting required for project abandoned at gate 2</v>
      </c>
      <c r="F94" s="216">
        <f xml:space="preserve"> InputsR!F$19</f>
        <v>2</v>
      </c>
      <c r="G94" s="212" t="str">
        <f xml:space="preserve"> InputsR!G$19</f>
        <v>#</v>
      </c>
      <c r="H94" s="199"/>
      <c r="I94" s="199"/>
      <c r="J94" s="209"/>
      <c r="K94" s="209"/>
      <c r="L94" s="209"/>
      <c r="M94" s="209"/>
      <c r="N94" s="209"/>
      <c r="O94" s="209"/>
      <c r="P94" s="209"/>
      <c r="Q94" s="209"/>
      <c r="R94" s="209"/>
    </row>
    <row r="95" spans="1:18" s="210" customFormat="1" x14ac:dyDescent="0.35">
      <c r="A95" s="207"/>
      <c r="B95" s="207"/>
      <c r="C95" s="207"/>
      <c r="D95" s="207"/>
      <c r="E95" s="199" t="s">
        <v>191</v>
      </c>
      <c r="F95" s="208">
        <f xml:space="preserve"> (F91 / F92) * F90 * (1 + F93) ^ F94</f>
        <v>-1.6572007552799994</v>
      </c>
      <c r="G95" s="199" t="s">
        <v>125</v>
      </c>
      <c r="H95" s="199"/>
      <c r="I95" s="199"/>
      <c r="J95" s="209"/>
      <c r="K95" s="209"/>
      <c r="L95" s="209"/>
      <c r="M95" s="209"/>
      <c r="N95" s="209"/>
      <c r="O95" s="209"/>
      <c r="P95" s="209"/>
      <c r="Q95" s="209"/>
      <c r="R95" s="209"/>
    </row>
    <row r="96" spans="1:18" s="210" customFormat="1" x14ac:dyDescent="0.35">
      <c r="A96" s="207"/>
      <c r="B96" s="207"/>
      <c r="C96" s="207"/>
      <c r="D96" s="207"/>
      <c r="E96" s="199"/>
      <c r="F96" s="208"/>
      <c r="G96" s="199"/>
      <c r="H96" s="199"/>
      <c r="I96" s="199"/>
      <c r="J96" s="209"/>
      <c r="K96" s="209"/>
      <c r="L96" s="209"/>
      <c r="M96" s="209"/>
      <c r="N96" s="209"/>
      <c r="O96" s="209"/>
      <c r="P96" s="209"/>
      <c r="Q96" s="209"/>
      <c r="R96" s="209"/>
    </row>
    <row r="97" spans="1:18" s="210" customFormat="1" x14ac:dyDescent="0.35">
      <c r="A97" s="207"/>
      <c r="B97" s="207"/>
      <c r="C97" s="207"/>
      <c r="D97" s="207"/>
      <c r="E97" s="200" t="str">
        <f xml:space="preserve"> E$49</f>
        <v>Company 1 total totex adjustment for [funded scheme 1] - water resources (17-18 FYA CPIH deflated prices)</v>
      </c>
      <c r="F97" s="211">
        <f xml:space="preserve"> F$49</f>
        <v>-3.3525</v>
      </c>
      <c r="G97" s="200" t="str">
        <f xml:space="preserve"> G$49</f>
        <v>£m</v>
      </c>
      <c r="H97" s="199"/>
      <c r="I97" s="199"/>
      <c r="J97" s="209"/>
      <c r="K97" s="209"/>
      <c r="L97" s="209"/>
      <c r="M97" s="209"/>
      <c r="N97" s="209"/>
      <c r="O97" s="209"/>
      <c r="P97" s="209"/>
      <c r="Q97" s="209"/>
      <c r="R97" s="209"/>
    </row>
    <row r="98" spans="1:18" s="210" customFormat="1" x14ac:dyDescent="0.35">
      <c r="A98" s="207"/>
      <c r="B98" s="207"/>
      <c r="C98" s="207"/>
      <c r="D98" s="207"/>
      <c r="E98" s="212" t="str">
        <f xml:space="preserve"> InputsR!E$15</f>
        <v>Proportion of costs allocated to gate 4</v>
      </c>
      <c r="F98" s="213">
        <f xml:space="preserve"> InputsR!F$15</f>
        <v>0.4</v>
      </c>
      <c r="G98" s="212" t="str">
        <f xml:space="preserve"> InputsR!G$15</f>
        <v>%</v>
      </c>
      <c r="H98" s="199"/>
      <c r="I98" s="199"/>
      <c r="J98" s="209"/>
      <c r="K98" s="209"/>
      <c r="L98" s="209"/>
      <c r="M98" s="209"/>
      <c r="N98" s="209"/>
      <c r="O98" s="209"/>
      <c r="P98" s="209"/>
      <c r="Q98" s="209"/>
      <c r="R98" s="209"/>
    </row>
    <row r="99" spans="1:18" s="210" customFormat="1" x14ac:dyDescent="0.35">
      <c r="A99" s="207"/>
      <c r="B99" s="207"/>
      <c r="C99" s="207"/>
      <c r="D99" s="207"/>
      <c r="E99" s="200" t="str">
        <f xml:space="preserve"> E$88</f>
        <v>Total proportion of costs allocated to gates 3-4 - company 1 water resources - funded scheme 1</v>
      </c>
      <c r="F99" s="215">
        <f xml:space="preserve"> F$88</f>
        <v>0.75</v>
      </c>
      <c r="G99" s="200" t="str">
        <f xml:space="preserve"> G$88</f>
        <v>%</v>
      </c>
      <c r="H99" s="199"/>
      <c r="I99" s="199"/>
      <c r="J99" s="209"/>
      <c r="K99" s="209"/>
      <c r="L99" s="209"/>
      <c r="M99" s="209"/>
      <c r="N99" s="209"/>
      <c r="O99" s="209"/>
      <c r="P99" s="209"/>
      <c r="Q99" s="209"/>
      <c r="R99" s="209"/>
    </row>
    <row r="100" spans="1:18" s="210" customFormat="1" x14ac:dyDescent="0.35">
      <c r="A100" s="207"/>
      <c r="B100" s="207"/>
      <c r="C100" s="207"/>
      <c r="D100" s="207"/>
      <c r="E100" s="212" t="str">
        <f xml:space="preserve"> InputsR!E$27</f>
        <v>Discount rate</v>
      </c>
      <c r="F100" s="213">
        <f xml:space="preserve"> InputsR!F$27</f>
        <v>2.92E-2</v>
      </c>
      <c r="G100" s="212" t="str">
        <f xml:space="preserve"> InputsR!G$27</f>
        <v>%</v>
      </c>
      <c r="H100" s="199"/>
      <c r="I100" s="199"/>
      <c r="J100" s="209"/>
      <c r="K100" s="209"/>
      <c r="L100" s="209"/>
      <c r="M100" s="209"/>
      <c r="N100" s="209"/>
      <c r="O100" s="209"/>
      <c r="P100" s="209"/>
      <c r="Q100" s="209"/>
      <c r="R100" s="209"/>
    </row>
    <row r="101" spans="1:18" s="210" customFormat="1" x14ac:dyDescent="0.35">
      <c r="A101" s="207"/>
      <c r="B101" s="207"/>
      <c r="C101" s="207"/>
      <c r="D101" s="207"/>
      <c r="E101" s="212" t="str">
        <f xml:space="preserve"> InputsR!E$21</f>
        <v>Years of discounting required for project abandoned at gate 3</v>
      </c>
      <c r="F101" s="216">
        <f xml:space="preserve"> InputsR!F$21</f>
        <v>1</v>
      </c>
      <c r="G101" s="212" t="str">
        <f xml:space="preserve"> InputsR!G$21</f>
        <v>#</v>
      </c>
      <c r="H101" s="199"/>
      <c r="I101" s="199"/>
      <c r="J101" s="209"/>
      <c r="K101" s="209"/>
      <c r="L101" s="209"/>
      <c r="M101" s="209"/>
      <c r="N101" s="209"/>
      <c r="O101" s="209"/>
      <c r="P101" s="209"/>
      <c r="Q101" s="209"/>
      <c r="R101" s="209"/>
    </row>
    <row r="102" spans="1:18" s="210" customFormat="1" x14ac:dyDescent="0.35">
      <c r="A102" s="207"/>
      <c r="B102" s="207"/>
      <c r="C102" s="207"/>
      <c r="D102" s="207"/>
      <c r="E102" s="199" t="s">
        <v>192</v>
      </c>
      <c r="F102" s="208">
        <f xml:space="preserve"> (F98 / F99) * F97 * (1 + F100) ^ F101</f>
        <v>-1.8402095999999999</v>
      </c>
      <c r="G102" s="199" t="s">
        <v>125</v>
      </c>
      <c r="H102" s="199"/>
      <c r="I102" s="199"/>
      <c r="J102" s="209"/>
      <c r="K102" s="209"/>
      <c r="L102" s="209"/>
      <c r="M102" s="209"/>
      <c r="N102" s="209"/>
      <c r="O102" s="209"/>
      <c r="P102" s="209"/>
      <c r="Q102" s="209"/>
      <c r="R102" s="209"/>
    </row>
    <row r="103" spans="1:18" s="210" customFormat="1" x14ac:dyDescent="0.35">
      <c r="A103" s="207"/>
      <c r="B103" s="207"/>
      <c r="C103" s="207"/>
      <c r="D103" s="207"/>
      <c r="E103" s="199"/>
      <c r="F103" s="208"/>
      <c r="G103" s="199"/>
      <c r="H103" s="199"/>
      <c r="I103" s="199"/>
      <c r="J103" s="209"/>
      <c r="K103" s="209"/>
      <c r="L103" s="209"/>
      <c r="M103" s="209"/>
      <c r="N103" s="209"/>
      <c r="O103" s="209"/>
      <c r="P103" s="209"/>
      <c r="Q103" s="209"/>
      <c r="R103" s="209"/>
    </row>
    <row r="104" spans="1:18" s="210" customFormat="1" x14ac:dyDescent="0.35">
      <c r="A104" s="207"/>
      <c r="B104" s="207"/>
      <c r="C104" s="207"/>
      <c r="D104" s="207"/>
      <c r="E104" s="200" t="str">
        <f xml:space="preserve"> E$95</f>
        <v>Company 1 total totex adjustment for [funded scheme 1] financing adjustment (gate 3 element) (gate 2 abandonment) - water resources (17-18 FYA CPIH deflated prices)</v>
      </c>
      <c r="F104" s="211">
        <f xml:space="preserve"> F$95</f>
        <v>-1.6572007552799994</v>
      </c>
      <c r="G104" s="200" t="str">
        <f xml:space="preserve"> G$95</f>
        <v>£m</v>
      </c>
      <c r="H104" s="199"/>
      <c r="I104" s="199"/>
      <c r="J104" s="209"/>
      <c r="K104" s="209"/>
      <c r="L104" s="209"/>
      <c r="M104" s="209"/>
      <c r="N104" s="209"/>
      <c r="O104" s="209"/>
      <c r="P104" s="209"/>
      <c r="Q104" s="209"/>
      <c r="R104" s="209"/>
    </row>
    <row r="105" spans="1:18" s="210" customFormat="1" x14ac:dyDescent="0.35">
      <c r="A105" s="207"/>
      <c r="B105" s="207"/>
      <c r="C105" s="207"/>
      <c r="D105" s="207"/>
      <c r="E105" s="200" t="str">
        <f xml:space="preserve"> E$102</f>
        <v>Company 1 total totex adjustment for [funded scheme 1] financing adjustment (gate 4 element) (gate 2 abandonment) - water resources (17-18 FYA CPIH deflated prices)</v>
      </c>
      <c r="F105" s="211">
        <f xml:space="preserve"> F$102</f>
        <v>-1.8402095999999999</v>
      </c>
      <c r="G105" s="200" t="str">
        <f xml:space="preserve"> G$102</f>
        <v>£m</v>
      </c>
      <c r="H105" s="199"/>
      <c r="I105" s="199"/>
      <c r="J105" s="209"/>
      <c r="K105" s="209"/>
      <c r="L105" s="209"/>
      <c r="M105" s="209"/>
      <c r="N105" s="209"/>
      <c r="O105" s="209"/>
      <c r="P105" s="209"/>
      <c r="Q105" s="209"/>
      <c r="R105" s="209"/>
    </row>
    <row r="106" spans="1:18" s="210" customFormat="1" x14ac:dyDescent="0.35">
      <c r="A106" s="207"/>
      <c r="B106" s="207"/>
      <c r="C106" s="207"/>
      <c r="D106" s="207"/>
      <c r="E106" s="199" t="s">
        <v>193</v>
      </c>
      <c r="F106" s="208">
        <f>SUM( F104:F105 )</f>
        <v>-3.4974103552799995</v>
      </c>
      <c r="G106" s="199" t="s">
        <v>125</v>
      </c>
      <c r="H106" s="199"/>
      <c r="I106" s="199"/>
      <c r="J106" s="209"/>
      <c r="K106" s="209"/>
      <c r="L106" s="209"/>
      <c r="M106" s="209"/>
      <c r="N106" s="209"/>
      <c r="O106" s="209"/>
      <c r="P106" s="209"/>
      <c r="Q106" s="209"/>
      <c r="R106" s="209"/>
    </row>
    <row r="107" spans="1:18" s="210" customFormat="1" x14ac:dyDescent="0.35">
      <c r="A107" s="207"/>
      <c r="B107" s="207"/>
      <c r="C107" s="207"/>
      <c r="D107" s="207"/>
      <c r="E107" s="199"/>
      <c r="F107" s="208"/>
      <c r="G107" s="199"/>
      <c r="H107" s="199"/>
      <c r="I107" s="199"/>
      <c r="J107" s="209"/>
      <c r="K107" s="209"/>
      <c r="L107" s="209"/>
      <c r="M107" s="209"/>
      <c r="N107" s="209"/>
      <c r="O107" s="209"/>
      <c r="P107" s="209"/>
      <c r="Q107" s="209"/>
      <c r="R107" s="209"/>
    </row>
    <row r="108" spans="1:18" s="210" customFormat="1" x14ac:dyDescent="0.35">
      <c r="A108" s="207"/>
      <c r="B108" s="207"/>
      <c r="C108" s="207"/>
      <c r="D108" s="120" t="s">
        <v>194</v>
      </c>
      <c r="E108" s="120"/>
      <c r="F108" s="208"/>
      <c r="G108" s="199"/>
      <c r="H108" s="199"/>
      <c r="I108" s="199"/>
      <c r="J108" s="209"/>
      <c r="K108" s="209"/>
      <c r="L108" s="209"/>
      <c r="M108" s="209"/>
      <c r="N108" s="209"/>
      <c r="O108" s="209"/>
      <c r="P108" s="209"/>
      <c r="Q108" s="209"/>
      <c r="R108" s="209"/>
    </row>
    <row r="109" spans="1:18" s="210" customFormat="1" x14ac:dyDescent="0.35">
      <c r="A109" s="207"/>
      <c r="B109" s="207"/>
      <c r="C109" s="207"/>
      <c r="D109" s="207"/>
      <c r="E109" s="199"/>
      <c r="F109" s="208"/>
      <c r="G109" s="199"/>
      <c r="H109" s="199"/>
      <c r="I109" s="199"/>
      <c r="J109" s="209"/>
      <c r="K109" s="209"/>
      <c r="L109" s="209"/>
      <c r="M109" s="209"/>
      <c r="N109" s="209"/>
      <c r="O109" s="209"/>
      <c r="P109" s="209"/>
      <c r="Q109" s="209"/>
      <c r="R109" s="209"/>
    </row>
    <row r="110" spans="1:18" s="210" customFormat="1" x14ac:dyDescent="0.35">
      <c r="A110" s="207"/>
      <c r="B110" s="207"/>
      <c r="C110" s="207"/>
      <c r="D110" s="207"/>
      <c r="E110" s="200" t="str">
        <f xml:space="preserve"> E$49</f>
        <v>Company 1 total totex adjustment for [funded scheme 1] - water resources (17-18 FYA CPIH deflated prices)</v>
      </c>
      <c r="F110" s="211">
        <f xml:space="preserve"> F$49</f>
        <v>-3.3525</v>
      </c>
      <c r="G110" s="200" t="str">
        <f xml:space="preserve"> G$49</f>
        <v>£m</v>
      </c>
      <c r="H110" s="199"/>
      <c r="I110" s="199"/>
      <c r="J110" s="209"/>
      <c r="K110" s="209"/>
      <c r="L110" s="209"/>
      <c r="M110" s="209"/>
      <c r="N110" s="209"/>
      <c r="O110" s="209"/>
      <c r="P110" s="209"/>
      <c r="Q110" s="209"/>
      <c r="R110" s="209"/>
    </row>
    <row r="111" spans="1:18" s="210" customFormat="1" x14ac:dyDescent="0.35">
      <c r="A111" s="207"/>
      <c r="B111" s="207"/>
      <c r="C111" s="207"/>
      <c r="D111" s="207"/>
      <c r="E111" s="212" t="str">
        <f xml:space="preserve"> InputsR!E$27</f>
        <v>Discount rate</v>
      </c>
      <c r="F111" s="213">
        <f xml:space="preserve"> InputsR!F$27</f>
        <v>2.92E-2</v>
      </c>
      <c r="G111" s="212" t="str">
        <f xml:space="preserve"> InputsR!G$27</f>
        <v>%</v>
      </c>
      <c r="H111" s="199"/>
      <c r="I111" s="199"/>
      <c r="J111" s="209"/>
      <c r="K111" s="209"/>
      <c r="L111" s="209"/>
      <c r="M111" s="209"/>
      <c r="N111" s="209"/>
      <c r="O111" s="209"/>
      <c r="P111" s="209"/>
      <c r="Q111" s="209"/>
      <c r="R111" s="209"/>
    </row>
    <row r="112" spans="1:18" s="210" customFormat="1" x14ac:dyDescent="0.35">
      <c r="A112" s="207"/>
      <c r="B112" s="207"/>
      <c r="C112" s="207"/>
      <c r="D112" s="207"/>
      <c r="E112" s="212" t="str">
        <f xml:space="preserve"> InputsR!E$21</f>
        <v>Years of discounting required for project abandoned at gate 3</v>
      </c>
      <c r="F112" s="216">
        <f xml:space="preserve"> InputsR!F$21</f>
        <v>1</v>
      </c>
      <c r="G112" s="212" t="str">
        <f xml:space="preserve"> InputsR!G$21</f>
        <v>#</v>
      </c>
      <c r="H112" s="199"/>
      <c r="I112" s="199"/>
      <c r="J112" s="209"/>
      <c r="K112" s="209"/>
      <c r="L112" s="209"/>
      <c r="M112" s="209"/>
      <c r="N112" s="209"/>
      <c r="O112" s="209"/>
      <c r="P112" s="209"/>
      <c r="Q112" s="209"/>
      <c r="R112" s="209"/>
    </row>
    <row r="113" spans="1:18" s="210" customFormat="1" x14ac:dyDescent="0.35">
      <c r="A113" s="207"/>
      <c r="B113" s="207"/>
      <c r="C113" s="207"/>
      <c r="D113" s="207"/>
      <c r="E113" s="199" t="s">
        <v>195</v>
      </c>
      <c r="F113" s="208">
        <f xml:space="preserve"> F110 * (1 + F111) ^ F112</f>
        <v>-3.4503929999999996</v>
      </c>
      <c r="G113" s="199" t="s">
        <v>125</v>
      </c>
      <c r="H113" s="199"/>
      <c r="I113" s="199"/>
      <c r="J113" s="209"/>
      <c r="K113" s="209"/>
      <c r="L113" s="209"/>
      <c r="M113" s="209"/>
      <c r="N113" s="209"/>
      <c r="O113" s="209"/>
      <c r="P113" s="209"/>
      <c r="Q113" s="209"/>
      <c r="R113" s="209"/>
    </row>
    <row r="114" spans="1:18" s="210" customFormat="1" x14ac:dyDescent="0.35">
      <c r="A114" s="207"/>
      <c r="B114" s="207"/>
      <c r="C114" s="207"/>
      <c r="D114" s="207"/>
      <c r="E114" s="199"/>
      <c r="F114" s="208"/>
      <c r="G114" s="199"/>
      <c r="H114" s="199"/>
      <c r="I114" s="199"/>
      <c r="J114" s="209"/>
      <c r="K114" s="209"/>
      <c r="L114" s="209"/>
      <c r="M114" s="209"/>
      <c r="N114" s="209"/>
      <c r="O114" s="209"/>
      <c r="P114" s="209"/>
      <c r="Q114" s="209"/>
      <c r="R114" s="209"/>
    </row>
    <row r="115" spans="1:18" s="210" customFormat="1" x14ac:dyDescent="0.35">
      <c r="A115" s="207"/>
      <c r="B115" s="207"/>
      <c r="C115" s="207"/>
      <c r="D115" s="207"/>
      <c r="E115" s="200" t="str">
        <f xml:space="preserve"> E$82</f>
        <v>Company 1 total totex adjustment for [funded scheme 1] financing adjustment (if project is abandoned at gate 1) - water resources (17-18 FYA CPIH deflated prices)</v>
      </c>
      <c r="F115" s="211">
        <f xml:space="preserve"> F$82</f>
        <v>-3.5236482784479195</v>
      </c>
      <c r="G115" s="200" t="str">
        <f xml:space="preserve"> G$82</f>
        <v>£m</v>
      </c>
      <c r="H115" s="199"/>
      <c r="I115" s="199"/>
      <c r="J115" s="209"/>
      <c r="K115" s="209"/>
      <c r="L115" s="209"/>
      <c r="M115" s="209"/>
      <c r="N115" s="209"/>
      <c r="O115" s="209"/>
      <c r="P115" s="209"/>
      <c r="Q115" s="209"/>
      <c r="R115" s="209"/>
    </row>
    <row r="116" spans="1:18" s="210" customFormat="1" x14ac:dyDescent="0.35">
      <c r="A116" s="207"/>
      <c r="B116" s="207"/>
      <c r="C116" s="207"/>
      <c r="D116" s="207"/>
      <c r="E116" s="200" t="str">
        <f xml:space="preserve"> E$106</f>
        <v>Company 1 total totex adjustment for [funded scheme 1] financing adjustment (if project is abandoned at gate 2) - water resources (17-18 FYA CPIH deflated prices)</v>
      </c>
      <c r="F116" s="211">
        <f xml:space="preserve"> F$106</f>
        <v>-3.4974103552799995</v>
      </c>
      <c r="G116" s="200" t="str">
        <f xml:space="preserve"> G$106</f>
        <v>£m</v>
      </c>
      <c r="H116" s="199"/>
      <c r="I116" s="199"/>
      <c r="J116" s="209"/>
      <c r="K116" s="209"/>
      <c r="L116" s="209"/>
      <c r="M116" s="209"/>
      <c r="N116" s="209"/>
      <c r="O116" s="209"/>
      <c r="P116" s="209"/>
      <c r="Q116" s="209"/>
      <c r="R116" s="209"/>
    </row>
    <row r="117" spans="1:18" s="210" customFormat="1" x14ac:dyDescent="0.35">
      <c r="A117" s="207"/>
      <c r="B117" s="207"/>
      <c r="C117" s="207"/>
      <c r="D117" s="207"/>
      <c r="E117" s="200" t="str">
        <f xml:space="preserve"> E$113</f>
        <v>Company 1 total totex adjustment for [funded scheme 1] financing adjustment (if project is abandoned at gate 3) - water resources (17-18 FYA CPIH deflated prices)</v>
      </c>
      <c r="F117" s="211">
        <f xml:space="preserve"> F$113</f>
        <v>-3.4503929999999996</v>
      </c>
      <c r="G117" s="200" t="str">
        <f xml:space="preserve"> G$113</f>
        <v>£m</v>
      </c>
      <c r="H117" s="199"/>
      <c r="I117" s="199"/>
      <c r="J117" s="209"/>
      <c r="K117" s="209"/>
      <c r="L117" s="209"/>
      <c r="M117" s="209"/>
      <c r="N117" s="209"/>
      <c r="O117" s="209"/>
      <c r="P117" s="209"/>
      <c r="Q117" s="209"/>
      <c r="R117" s="209"/>
    </row>
    <row r="118" spans="1:18" s="210" customFormat="1" x14ac:dyDescent="0.35">
      <c r="A118" s="207"/>
      <c r="B118" s="207"/>
      <c r="C118" s="207"/>
      <c r="D118" s="207"/>
      <c r="E118" s="212" t="str">
        <f xml:space="preserve"> InputsR!E$41</f>
        <v>Gate [funded scheme 1] has progressed to (up to gate 4)</v>
      </c>
      <c r="F118" s="217">
        <f xml:space="preserve"> InputsR!F$41</f>
        <v>4</v>
      </c>
      <c r="G118" s="212" t="str">
        <f xml:space="preserve"> InputsR!G$41</f>
        <v>#</v>
      </c>
      <c r="H118" s="199"/>
      <c r="I118" s="199"/>
      <c r="J118" s="209"/>
      <c r="K118" s="209"/>
      <c r="L118" s="209"/>
      <c r="M118" s="209"/>
      <c r="N118" s="209"/>
      <c r="O118" s="209"/>
      <c r="P118" s="209"/>
      <c r="Q118" s="209"/>
      <c r="R118" s="209"/>
    </row>
    <row r="119" spans="1:18" s="210" customFormat="1" x14ac:dyDescent="0.35">
      <c r="A119" s="207"/>
      <c r="B119" s="207"/>
      <c r="C119" s="207"/>
      <c r="D119" s="207"/>
      <c r="E119" s="200" t="str">
        <f xml:space="preserve"> E$49</f>
        <v>Company 1 total totex adjustment for [funded scheme 1] - water resources (17-18 FYA CPIH deflated prices)</v>
      </c>
      <c r="F119" s="211">
        <f xml:space="preserve"> F$49</f>
        <v>-3.3525</v>
      </c>
      <c r="G119" s="200" t="str">
        <f xml:space="preserve"> G$49</f>
        <v>£m</v>
      </c>
      <c r="H119" s="199"/>
      <c r="I119" s="199"/>
      <c r="J119" s="209"/>
      <c r="K119" s="209"/>
      <c r="L119" s="209"/>
      <c r="M119" s="209"/>
      <c r="N119" s="209"/>
      <c r="O119" s="209"/>
      <c r="P119" s="209"/>
      <c r="Q119" s="209"/>
      <c r="R119" s="209"/>
    </row>
    <row r="120" spans="1:18" s="210" customFormat="1" x14ac:dyDescent="0.35">
      <c r="A120" s="207"/>
      <c r="B120" s="207"/>
      <c r="C120" s="207"/>
      <c r="D120" s="207"/>
      <c r="E120" s="200" t="s">
        <v>196</v>
      </c>
      <c r="F120" s="208">
        <f xml:space="preserve"> ( IF(F118 = 4, 0, IF(F118 = 3, F117, IF(F118 = 2, F116, IF(F118 = 1, F115) ) ) ) - F119 )</f>
        <v>3.3525</v>
      </c>
      <c r="G120" s="199" t="s">
        <v>125</v>
      </c>
      <c r="H120" s="199"/>
      <c r="I120" s="199"/>
      <c r="J120" s="209"/>
      <c r="K120" s="209"/>
      <c r="L120" s="209"/>
      <c r="M120" s="209"/>
      <c r="N120" s="209"/>
      <c r="O120" s="209"/>
      <c r="P120" s="209"/>
      <c r="Q120" s="209"/>
      <c r="R120" s="209"/>
    </row>
    <row r="121" spans="1:18" s="143" customFormat="1" x14ac:dyDescent="0.35">
      <c r="A121" s="111"/>
      <c r="B121" s="111"/>
      <c r="C121" s="111"/>
      <c r="D121" s="111"/>
      <c r="E121" s="186"/>
      <c r="F121" s="169"/>
      <c r="G121" s="111"/>
      <c r="H121" s="169"/>
      <c r="I121" s="169"/>
      <c r="J121" s="169"/>
      <c r="K121" s="169"/>
      <c r="L121" s="169"/>
      <c r="M121" s="169"/>
      <c r="N121" s="169"/>
      <c r="O121" s="169"/>
      <c r="P121" s="169"/>
      <c r="Q121" s="169"/>
      <c r="R121" s="169"/>
    </row>
    <row r="122" spans="1:18" s="166" customFormat="1" x14ac:dyDescent="0.35">
      <c r="A122" s="168"/>
      <c r="B122" s="168"/>
      <c r="C122" s="168"/>
      <c r="D122" s="168"/>
      <c r="E122" s="111" t="str">
        <f xml:space="preserve"> InputsR!E$54</f>
        <v>Affinity Water PAYG ratio - water resources</v>
      </c>
      <c r="F122" s="167">
        <f xml:space="preserve"> InputsR!F$54</f>
        <v>0.36399999999999999</v>
      </c>
      <c r="G122" s="111" t="str">
        <f xml:space="preserve"> InputsR!G$54</f>
        <v>%</v>
      </c>
      <c r="H122" s="111"/>
      <c r="I122" s="111"/>
      <c r="J122" s="111"/>
      <c r="K122" s="111"/>
      <c r="L122" s="111"/>
      <c r="M122" s="111"/>
      <c r="N122" s="111"/>
      <c r="O122" s="111"/>
      <c r="P122" s="111"/>
      <c r="Q122" s="111"/>
      <c r="R122" s="111"/>
    </row>
    <row r="123" spans="1:18" s="143" customFormat="1" x14ac:dyDescent="0.35">
      <c r="A123" s="111"/>
      <c r="B123" s="111"/>
      <c r="C123" s="111"/>
      <c r="D123" s="111"/>
      <c r="E123" s="187" t="str">
        <f xml:space="preserve"> E$49</f>
        <v>Company 1 total totex adjustment for [funded scheme 1] - water resources (17-18 FYA CPIH deflated prices)</v>
      </c>
      <c r="F123" s="185">
        <f xml:space="preserve"> F$49</f>
        <v>-3.3525</v>
      </c>
      <c r="G123" s="187" t="str">
        <f xml:space="preserve"> G$49</f>
        <v>£m</v>
      </c>
      <c r="H123" s="187"/>
      <c r="I123" s="187"/>
      <c r="J123" s="188"/>
      <c r="K123" s="188"/>
      <c r="L123" s="188"/>
      <c r="M123" s="188"/>
      <c r="N123" s="188"/>
      <c r="O123" s="188"/>
      <c r="P123" s="188"/>
      <c r="Q123" s="188"/>
      <c r="R123" s="188"/>
    </row>
    <row r="124" spans="1:18" s="143" customFormat="1" x14ac:dyDescent="0.35">
      <c r="A124" s="111"/>
      <c r="B124" s="111"/>
      <c r="C124" s="111"/>
      <c r="D124" s="111"/>
      <c r="E124" s="193" t="str">
        <f xml:space="preserve"> InputsR!E$68</f>
        <v>Affinity Water penalty for Grand Union Canal Transfer - water resources (17-18 FYA CPIH deflated prices)</v>
      </c>
      <c r="F124" s="194">
        <f xml:space="preserve"> InputsR!F$68</f>
        <v>0</v>
      </c>
      <c r="G124" s="193" t="str">
        <f xml:space="preserve"> InputsR!G$68</f>
        <v>£m</v>
      </c>
      <c r="H124" s="187"/>
      <c r="I124" s="187"/>
      <c r="J124" s="188"/>
      <c r="K124" s="188"/>
      <c r="L124" s="188"/>
      <c r="M124" s="188"/>
      <c r="N124" s="188"/>
      <c r="O124" s="188"/>
      <c r="P124" s="188"/>
      <c r="Q124" s="188"/>
      <c r="R124" s="188"/>
    </row>
    <row r="125" spans="1:18" s="143" customFormat="1" x14ac:dyDescent="0.35">
      <c r="A125" s="111"/>
      <c r="B125" s="111"/>
      <c r="C125" s="111"/>
      <c r="D125" s="111"/>
      <c r="E125" s="187" t="str">
        <f xml:space="preserve"> E$120</f>
        <v>Company 1 total totex adjustment for [funded scheme 1] financing adjustment - water resources (17-18 FYA CPIH deflated prices)</v>
      </c>
      <c r="F125" s="185">
        <f xml:space="preserve"> F$120</f>
        <v>3.3525</v>
      </c>
      <c r="G125" s="187" t="str">
        <f xml:space="preserve"> G$120</f>
        <v>£m</v>
      </c>
      <c r="H125" s="187"/>
      <c r="I125" s="187"/>
      <c r="J125" s="188"/>
      <c r="K125" s="188"/>
      <c r="L125" s="188"/>
      <c r="M125" s="188"/>
      <c r="N125" s="188"/>
      <c r="O125" s="188"/>
      <c r="P125" s="188"/>
      <c r="Q125" s="188"/>
      <c r="R125" s="188"/>
    </row>
    <row r="126" spans="1:18" s="143" customFormat="1" ht="15" thickBot="1" x14ac:dyDescent="0.4">
      <c r="A126" s="111"/>
      <c r="B126" s="111"/>
      <c r="C126" s="111"/>
      <c r="D126" s="111"/>
      <c r="E126" s="178" t="s">
        <v>197</v>
      </c>
      <c r="F126" s="179">
        <f xml:space="preserve"> F122 * ( F123 + F124 + F125 )</f>
        <v>0</v>
      </c>
      <c r="G126" s="178" t="s">
        <v>125</v>
      </c>
      <c r="H126" s="178"/>
      <c r="I126" s="178"/>
      <c r="J126" s="178"/>
      <c r="K126" s="178"/>
      <c r="L126" s="178"/>
      <c r="M126" s="178"/>
      <c r="N126" s="178"/>
      <c r="O126" s="178"/>
      <c r="P126" s="178"/>
      <c r="Q126" s="178"/>
      <c r="R126" s="178"/>
    </row>
    <row r="127" spans="1:18" s="143" customFormat="1" ht="15" thickTop="1" x14ac:dyDescent="0.35">
      <c r="A127" s="111"/>
      <c r="B127" s="111"/>
      <c r="C127" s="111"/>
      <c r="D127" s="111"/>
      <c r="E127" s="168"/>
      <c r="F127" s="168"/>
      <c r="G127" s="168"/>
      <c r="H127" s="168"/>
      <c r="I127" s="168"/>
      <c r="J127" s="168"/>
      <c r="K127" s="168"/>
      <c r="L127" s="168"/>
      <c r="M127" s="168"/>
      <c r="N127" s="168"/>
      <c r="O127" s="168"/>
      <c r="P127" s="168"/>
      <c r="Q127" s="168"/>
      <c r="R127" s="168"/>
    </row>
    <row r="128" spans="1:18" s="166" customFormat="1" x14ac:dyDescent="0.35">
      <c r="A128" s="168"/>
      <c r="B128" s="168"/>
      <c r="C128" s="168"/>
      <c r="D128" s="168"/>
      <c r="E128" s="111" t="str">
        <f xml:space="preserve"> InputsR!E$54</f>
        <v>Affinity Water PAYG ratio - water resources</v>
      </c>
      <c r="F128" s="167">
        <f xml:space="preserve"> InputsR!F$54</f>
        <v>0.36399999999999999</v>
      </c>
      <c r="G128" s="111" t="str">
        <f xml:space="preserve"> InputsR!G$54</f>
        <v>%</v>
      </c>
      <c r="H128" s="111"/>
      <c r="I128" s="111"/>
      <c r="J128" s="111"/>
      <c r="K128" s="111"/>
      <c r="L128" s="111"/>
      <c r="M128" s="111"/>
      <c r="N128" s="111"/>
      <c r="O128" s="111"/>
      <c r="P128" s="111"/>
      <c r="Q128" s="111"/>
      <c r="R128" s="111"/>
    </row>
    <row r="129" spans="1:18" s="143" customFormat="1" x14ac:dyDescent="0.35">
      <c r="A129" s="111"/>
      <c r="B129" s="111"/>
      <c r="C129" s="111"/>
      <c r="D129" s="111"/>
      <c r="E129" s="187" t="str">
        <f xml:space="preserve"> E$49</f>
        <v>Company 1 total totex adjustment for [funded scheme 1] - water resources (17-18 FYA CPIH deflated prices)</v>
      </c>
      <c r="F129" s="185">
        <f xml:space="preserve"> F$49</f>
        <v>-3.3525</v>
      </c>
      <c r="G129" s="187" t="str">
        <f xml:space="preserve"> G$49</f>
        <v>£m</v>
      </c>
      <c r="H129" s="187"/>
      <c r="I129" s="187"/>
      <c r="J129" s="188"/>
      <c r="K129" s="188"/>
      <c r="L129" s="188"/>
      <c r="M129" s="188"/>
      <c r="N129" s="188"/>
      <c r="O129" s="188"/>
      <c r="P129" s="188"/>
      <c r="Q129" s="188"/>
      <c r="R129" s="188"/>
    </row>
    <row r="130" spans="1:18" s="143" customFormat="1" x14ac:dyDescent="0.35">
      <c r="A130" s="111"/>
      <c r="B130" s="111"/>
      <c r="C130" s="111"/>
      <c r="D130" s="111"/>
      <c r="E130" s="193" t="str">
        <f xml:space="preserve"> InputsR!E$68</f>
        <v>Affinity Water penalty for Grand Union Canal Transfer - water resources (17-18 FYA CPIH deflated prices)</v>
      </c>
      <c r="F130" s="194">
        <f xml:space="preserve"> InputsR!F$68</f>
        <v>0</v>
      </c>
      <c r="G130" s="193" t="str">
        <f xml:space="preserve"> InputsR!G$68</f>
        <v>£m</v>
      </c>
      <c r="H130" s="187"/>
      <c r="I130" s="187"/>
      <c r="J130" s="188"/>
      <c r="K130" s="188"/>
      <c r="L130" s="188"/>
      <c r="M130" s="188"/>
      <c r="N130" s="188"/>
      <c r="O130" s="188"/>
      <c r="P130" s="188"/>
      <c r="Q130" s="188"/>
      <c r="R130" s="188"/>
    </row>
    <row r="131" spans="1:18" s="143" customFormat="1" x14ac:dyDescent="0.35">
      <c r="A131" s="111"/>
      <c r="B131" s="111"/>
      <c r="C131" s="111"/>
      <c r="D131" s="111"/>
      <c r="E131" s="187" t="str">
        <f xml:space="preserve"> E$120</f>
        <v>Company 1 total totex adjustment for [funded scheme 1] financing adjustment - water resources (17-18 FYA CPIH deflated prices)</v>
      </c>
      <c r="F131" s="192">
        <f xml:space="preserve"> F$120</f>
        <v>3.3525</v>
      </c>
      <c r="G131" s="187" t="str">
        <f xml:space="preserve"> G$120</f>
        <v>£m</v>
      </c>
      <c r="H131" s="187"/>
      <c r="I131" s="187"/>
      <c r="J131" s="188"/>
      <c r="K131" s="188"/>
      <c r="L131" s="188"/>
      <c r="M131" s="188"/>
      <c r="N131" s="188"/>
      <c r="O131" s="188"/>
      <c r="P131" s="188"/>
      <c r="Q131" s="188"/>
      <c r="R131" s="188"/>
    </row>
    <row r="132" spans="1:18" s="143" customFormat="1" ht="15" thickBot="1" x14ac:dyDescent="0.4">
      <c r="A132" s="111"/>
      <c r="B132" s="111"/>
      <c r="C132" s="111"/>
      <c r="D132" s="111"/>
      <c r="E132" s="178" t="s">
        <v>198</v>
      </c>
      <c r="F132" s="179">
        <f xml:space="preserve"> ( 1 - F128 ) * ( F129 + F130 + F131 )</f>
        <v>0</v>
      </c>
      <c r="G132" s="178" t="s">
        <v>125</v>
      </c>
      <c r="H132" s="178"/>
      <c r="I132" s="178"/>
      <c r="J132" s="178"/>
      <c r="K132" s="178"/>
      <c r="L132" s="178"/>
      <c r="M132" s="178"/>
      <c r="N132" s="178"/>
      <c r="O132" s="178"/>
      <c r="P132" s="178"/>
      <c r="Q132" s="178"/>
      <c r="R132" s="178"/>
    </row>
    <row r="133" spans="1:18" ht="15" thickTop="1" x14ac:dyDescent="0.35">
      <c r="A133" s="244"/>
      <c r="B133" s="244"/>
      <c r="C133" s="244"/>
      <c r="D133" s="244"/>
      <c r="E133" s="111"/>
      <c r="F133" s="111"/>
      <c r="G133" s="111"/>
      <c r="H133" s="167"/>
      <c r="I133" s="167"/>
      <c r="J133" s="167"/>
      <c r="K133" s="167"/>
      <c r="L133" s="167"/>
      <c r="M133" s="167"/>
      <c r="N133" s="167"/>
      <c r="O133" s="167"/>
      <c r="P133" s="167"/>
      <c r="Q133" s="167"/>
      <c r="R133" s="167"/>
    </row>
    <row r="134" spans="1:18" x14ac:dyDescent="0.35">
      <c r="A134" s="244"/>
      <c r="B134" s="244"/>
      <c r="C134" s="172" t="s">
        <v>199</v>
      </c>
      <c r="D134" s="172"/>
      <c r="E134" s="111"/>
      <c r="F134" s="111"/>
      <c r="G134" s="111"/>
      <c r="H134" s="167"/>
      <c r="I134" s="167"/>
      <c r="J134" s="167"/>
      <c r="K134" s="167"/>
      <c r="L134" s="167"/>
      <c r="M134" s="167"/>
      <c r="N134" s="167"/>
      <c r="O134" s="167"/>
      <c r="P134" s="167"/>
      <c r="Q134" s="167"/>
      <c r="R134" s="167"/>
    </row>
    <row r="135" spans="1:18" x14ac:dyDescent="0.35">
      <c r="A135" s="244"/>
      <c r="B135" s="244"/>
      <c r="C135" s="244"/>
      <c r="D135" s="244"/>
      <c r="E135" s="111"/>
      <c r="F135" s="111"/>
      <c r="G135" s="111"/>
      <c r="H135" s="167"/>
      <c r="I135" s="167"/>
      <c r="J135" s="167"/>
      <c r="K135" s="167"/>
      <c r="L135" s="167"/>
      <c r="M135" s="167"/>
      <c r="N135" s="167"/>
      <c r="O135" s="167"/>
      <c r="P135" s="167"/>
      <c r="Q135" s="167"/>
      <c r="R135" s="167"/>
    </row>
    <row r="136" spans="1:18" s="166" customFormat="1" x14ac:dyDescent="0.35">
      <c r="A136" s="168"/>
      <c r="B136" s="168"/>
      <c r="C136" s="168"/>
      <c r="D136" s="168"/>
      <c r="E136" s="111" t="str">
        <f xml:space="preserve"> InputsR!E$43</f>
        <v>Affinity Water cumulative percentage of allocated spend given gate reached for Grand Union Canal Transfer</v>
      </c>
      <c r="F136" s="167">
        <f xml:space="preserve"> InputsR!F$43</f>
        <v>1</v>
      </c>
      <c r="G136" s="111" t="str">
        <f xml:space="preserve"> InputsR!G$43</f>
        <v>%</v>
      </c>
      <c r="H136" s="167"/>
      <c r="I136" s="167"/>
      <c r="J136" s="167"/>
      <c r="K136" s="167"/>
      <c r="L136" s="167"/>
      <c r="M136" s="167"/>
      <c r="N136" s="167"/>
      <c r="O136" s="167"/>
      <c r="P136" s="167"/>
      <c r="Q136" s="167"/>
      <c r="R136" s="167"/>
    </row>
    <row r="137" spans="1:18" s="143" customFormat="1" x14ac:dyDescent="0.35">
      <c r="A137" s="111"/>
      <c r="B137" s="111"/>
      <c r="C137" s="111"/>
      <c r="D137" s="111"/>
      <c r="E137" s="111" t="str">
        <f xml:space="preserve"> InputsR!E$25</f>
        <v>Totex sharing threshold - cumulative spend</v>
      </c>
      <c r="F137" s="167">
        <f xml:space="preserve"> InputsR!F$25</f>
        <v>0.25</v>
      </c>
      <c r="G137" s="111" t="str">
        <f xml:space="preserve"> InputsR!G$25</f>
        <v>%</v>
      </c>
      <c r="H137" s="111"/>
      <c r="I137" s="111"/>
      <c r="J137" s="111"/>
      <c r="K137" s="111"/>
      <c r="L137" s="111"/>
      <c r="M137" s="111"/>
      <c r="N137" s="111"/>
      <c r="O137" s="111"/>
      <c r="P137" s="111"/>
      <c r="Q137" s="111"/>
      <c r="R137" s="111"/>
    </row>
    <row r="138" spans="1:18" s="166" customFormat="1" x14ac:dyDescent="0.35">
      <c r="A138" s="168"/>
      <c r="B138" s="168"/>
      <c r="C138" s="168"/>
      <c r="D138" s="168"/>
      <c r="E138" s="168" t="s">
        <v>175</v>
      </c>
      <c r="F138" s="174">
        <f xml:space="preserve"> IF( F136 &gt; F137, 1, 0 )</f>
        <v>1</v>
      </c>
      <c r="G138" s="168" t="s">
        <v>176</v>
      </c>
      <c r="H138" s="168"/>
      <c r="I138" s="168"/>
      <c r="J138" s="168"/>
      <c r="K138" s="168"/>
      <c r="L138" s="168"/>
      <c r="M138" s="168"/>
      <c r="N138" s="168"/>
      <c r="O138" s="168"/>
      <c r="P138" s="168"/>
      <c r="Q138" s="168"/>
      <c r="R138" s="168"/>
    </row>
    <row r="139" spans="1:18" x14ac:dyDescent="0.35">
      <c r="A139" s="244"/>
      <c r="B139" s="244"/>
      <c r="C139" s="244"/>
      <c r="D139" s="244"/>
      <c r="E139" s="111"/>
      <c r="F139" s="111"/>
      <c r="G139" s="111"/>
      <c r="H139" s="167"/>
      <c r="I139" s="167"/>
      <c r="J139" s="167"/>
      <c r="K139" s="167"/>
      <c r="L139" s="167"/>
      <c r="M139" s="167"/>
      <c r="N139" s="167"/>
      <c r="O139" s="167"/>
      <c r="P139" s="167"/>
      <c r="Q139" s="167"/>
      <c r="R139" s="167"/>
    </row>
    <row r="140" spans="1:18" s="143" customFormat="1" x14ac:dyDescent="0.35">
      <c r="A140" s="111"/>
      <c r="B140" s="111"/>
      <c r="C140" s="111"/>
      <c r="D140" s="111"/>
      <c r="E140" s="111" t="str">
        <f xml:space="preserve"> InputsR!E$51</f>
        <v>Affinity Water totex allowance for Grand Union Canal Transfer - water network plus (17-18 FYA CPIH deflated prices)</v>
      </c>
      <c r="F140" s="169">
        <f xml:space="preserve"> InputsR!F$51</f>
        <v>2.2949999999999999</v>
      </c>
      <c r="G140" s="111" t="str">
        <f xml:space="preserve"> InputsR!G$51</f>
        <v>£m</v>
      </c>
      <c r="H140" s="111"/>
      <c r="I140" s="111"/>
      <c r="J140" s="111"/>
      <c r="K140" s="111"/>
      <c r="L140" s="111"/>
      <c r="M140" s="111"/>
      <c r="N140" s="111"/>
      <c r="O140" s="111"/>
      <c r="P140" s="111"/>
      <c r="Q140" s="111"/>
      <c r="R140" s="111"/>
    </row>
    <row r="141" spans="1:18" s="166" customFormat="1" x14ac:dyDescent="0.35">
      <c r="A141" s="168"/>
      <c r="B141" s="168"/>
      <c r="C141" s="168"/>
      <c r="D141" s="168"/>
      <c r="E141" s="111" t="str">
        <f xml:space="preserve"> InputsR!E$43</f>
        <v>Affinity Water cumulative percentage of allocated spend given gate reached for Grand Union Canal Transfer</v>
      </c>
      <c r="F141" s="167">
        <f xml:space="preserve"> InputsR!F$43</f>
        <v>1</v>
      </c>
      <c r="G141" s="111" t="str">
        <f xml:space="preserve"> InputsR!G$43</f>
        <v>%</v>
      </c>
      <c r="H141" s="167"/>
      <c r="I141" s="167"/>
      <c r="J141" s="167"/>
      <c r="K141" s="167"/>
      <c r="L141" s="167"/>
      <c r="M141" s="167"/>
      <c r="N141" s="167"/>
      <c r="O141" s="167"/>
      <c r="P141" s="167"/>
      <c r="Q141" s="167"/>
      <c r="R141" s="167"/>
    </row>
    <row r="142" spans="1:18" s="166" customFormat="1" x14ac:dyDescent="0.35">
      <c r="A142" s="168"/>
      <c r="B142" s="168"/>
      <c r="C142" s="168"/>
      <c r="D142" s="168"/>
      <c r="E142" s="168" t="s">
        <v>200</v>
      </c>
      <c r="F142" s="171">
        <f xml:space="preserve"> F140 * F141</f>
        <v>2.2949999999999999</v>
      </c>
      <c r="G142" s="168" t="s">
        <v>125</v>
      </c>
      <c r="H142" s="171"/>
      <c r="I142" s="171"/>
      <c r="J142" s="171"/>
      <c r="K142" s="171"/>
      <c r="L142" s="171"/>
      <c r="M142" s="171"/>
      <c r="N142" s="171"/>
      <c r="O142" s="171"/>
      <c r="P142" s="171"/>
      <c r="Q142" s="171"/>
      <c r="R142" s="171"/>
    </row>
    <row r="143" spans="1:18" s="166" customFormat="1" x14ac:dyDescent="0.35">
      <c r="A143" s="168"/>
      <c r="B143" s="168"/>
      <c r="C143" s="168"/>
      <c r="D143" s="168"/>
      <c r="E143" s="168"/>
      <c r="F143" s="171"/>
      <c r="G143" s="168"/>
      <c r="H143" s="171"/>
      <c r="I143" s="171"/>
      <c r="J143" s="171"/>
      <c r="K143" s="171"/>
      <c r="L143" s="171"/>
      <c r="M143" s="171"/>
      <c r="N143" s="171"/>
      <c r="O143" s="171"/>
      <c r="P143" s="171"/>
      <c r="Q143" s="171"/>
      <c r="R143" s="171"/>
    </row>
    <row r="144" spans="1:18" s="166" customFormat="1" x14ac:dyDescent="0.35">
      <c r="A144" s="168"/>
      <c r="B144" s="168"/>
      <c r="C144" s="168"/>
      <c r="D144" s="168"/>
      <c r="E144" s="111" t="str">
        <f xml:space="preserve"> InputsR!E$51</f>
        <v>Affinity Water totex allowance for Grand Union Canal Transfer - water network plus (17-18 FYA CPIH deflated prices)</v>
      </c>
      <c r="F144" s="169">
        <f xml:space="preserve"> InputsR!F$51</f>
        <v>2.2949999999999999</v>
      </c>
      <c r="G144" s="111" t="str">
        <f xml:space="preserve"> InputsR!G$51</f>
        <v>£m</v>
      </c>
      <c r="H144" s="111"/>
      <c r="I144" s="111"/>
      <c r="J144" s="111"/>
      <c r="K144" s="111"/>
      <c r="L144" s="111"/>
      <c r="M144" s="111"/>
      <c r="N144" s="111"/>
      <c r="O144" s="111"/>
      <c r="P144" s="111"/>
      <c r="Q144" s="111"/>
      <c r="R144" s="111"/>
    </row>
    <row r="145" spans="1:18" s="166" customFormat="1" x14ac:dyDescent="0.35">
      <c r="A145" s="168"/>
      <c r="B145" s="168"/>
      <c r="C145" s="168"/>
      <c r="D145" s="168"/>
      <c r="E145" s="184" t="str">
        <f xml:space="preserve"> E$142</f>
        <v>Company 1 totex allowance for [funded scheme 1] given gate reached - water network plus (17-18 FYA CPIH deflated prices)</v>
      </c>
      <c r="F145" s="185">
        <f xml:space="preserve"> F$142</f>
        <v>2.2949999999999999</v>
      </c>
      <c r="G145" s="184" t="str">
        <f xml:space="preserve"> G$142</f>
        <v>£m</v>
      </c>
      <c r="H145" s="171"/>
      <c r="I145" s="171"/>
      <c r="J145" s="171"/>
      <c r="K145" s="171"/>
      <c r="L145" s="171"/>
      <c r="M145" s="171"/>
      <c r="N145" s="171"/>
      <c r="O145" s="171"/>
      <c r="P145" s="171"/>
      <c r="Q145" s="171"/>
      <c r="R145" s="171"/>
    </row>
    <row r="146" spans="1:18" s="166" customFormat="1" x14ac:dyDescent="0.35">
      <c r="A146" s="168"/>
      <c r="B146" s="168"/>
      <c r="C146" s="168"/>
      <c r="D146" s="168"/>
      <c r="E146" s="168" t="s">
        <v>201</v>
      </c>
      <c r="F146" s="171">
        <f xml:space="preserve"> F145 - F144</f>
        <v>0</v>
      </c>
      <c r="G146" s="168" t="s">
        <v>125</v>
      </c>
      <c r="H146" s="171"/>
      <c r="I146" s="171"/>
      <c r="J146" s="171"/>
      <c r="K146" s="171"/>
      <c r="L146" s="171"/>
      <c r="M146" s="171"/>
      <c r="N146" s="171"/>
      <c r="O146" s="171"/>
      <c r="P146" s="171"/>
      <c r="Q146" s="171"/>
      <c r="R146" s="171"/>
    </row>
    <row r="147" spans="1:18" s="166" customFormat="1" x14ac:dyDescent="0.35">
      <c r="A147" s="168"/>
      <c r="B147" s="168"/>
      <c r="C147" s="168"/>
      <c r="D147" s="168"/>
      <c r="E147" s="168"/>
      <c r="F147" s="171"/>
      <c r="G147" s="168"/>
      <c r="H147" s="171"/>
      <c r="I147" s="171"/>
      <c r="J147" s="171"/>
      <c r="K147" s="171"/>
      <c r="L147" s="171"/>
      <c r="M147" s="171"/>
      <c r="N147" s="171"/>
      <c r="O147" s="171"/>
      <c r="P147" s="171"/>
      <c r="Q147" s="171"/>
      <c r="R147" s="171"/>
    </row>
    <row r="148" spans="1:18" s="143" customFormat="1" x14ac:dyDescent="0.35">
      <c r="A148" s="111"/>
      <c r="B148" s="111"/>
      <c r="C148" s="111"/>
      <c r="D148" s="111"/>
      <c r="E148" s="111" t="str">
        <f xml:space="preserve"> InputsR!E$65</f>
        <v>Affinity Water outturn totex for Grand Union Canal Transfer - water network plus (17-18 FYA CPIH deflated prices)</v>
      </c>
      <c r="F148" s="111">
        <f xml:space="preserve"> InputsR!F$65</f>
        <v>1.3671387192995836</v>
      </c>
      <c r="G148" s="111" t="str">
        <f xml:space="preserve"> InputsR!G$65</f>
        <v>£m</v>
      </c>
      <c r="H148" s="169"/>
      <c r="I148" s="169"/>
      <c r="J148" s="169"/>
      <c r="K148" s="169"/>
      <c r="L148" s="169"/>
      <c r="M148" s="169"/>
      <c r="N148" s="169"/>
      <c r="O148" s="169"/>
      <c r="P148" s="169"/>
      <c r="Q148" s="169"/>
      <c r="R148" s="169"/>
    </row>
    <row r="149" spans="1:18" s="166" customFormat="1" x14ac:dyDescent="0.35">
      <c r="A149" s="168"/>
      <c r="B149" s="168"/>
      <c r="C149" s="168"/>
      <c r="D149" s="168"/>
      <c r="E149" s="184" t="str">
        <f xml:space="preserve"> E$145</f>
        <v>Company 1 totex allowance for [funded scheme 1] given gate reached - water network plus (17-18 FYA CPIH deflated prices)</v>
      </c>
      <c r="F149" s="185">
        <f xml:space="preserve"> F$145</f>
        <v>2.2949999999999999</v>
      </c>
      <c r="G149" s="184" t="str">
        <f xml:space="preserve"> G$145</f>
        <v>£m</v>
      </c>
      <c r="H149" s="184"/>
      <c r="I149" s="184"/>
      <c r="J149" s="184"/>
      <c r="K149" s="184"/>
      <c r="L149" s="184"/>
      <c r="M149" s="184"/>
      <c r="N149" s="184"/>
      <c r="O149" s="184"/>
      <c r="P149" s="184"/>
      <c r="Q149" s="184"/>
      <c r="R149" s="184"/>
    </row>
    <row r="150" spans="1:18" s="166" customFormat="1" x14ac:dyDescent="0.35">
      <c r="A150" s="168"/>
      <c r="B150" s="168"/>
      <c r="C150" s="168"/>
      <c r="D150" s="168"/>
      <c r="E150" s="168" t="s">
        <v>202</v>
      </c>
      <c r="F150" s="171">
        <f xml:space="preserve"> IF( F148 - F149 &gt;= 0, 0, F148 - F149 )</f>
        <v>-0.92786128070041629</v>
      </c>
      <c r="G150" s="168" t="s">
        <v>125</v>
      </c>
      <c r="H150" s="171"/>
      <c r="I150" s="171"/>
      <c r="J150" s="171"/>
      <c r="K150" s="171"/>
      <c r="L150" s="171"/>
      <c r="M150" s="171"/>
      <c r="N150" s="171"/>
      <c r="O150" s="171"/>
      <c r="P150" s="171"/>
      <c r="Q150" s="171"/>
      <c r="R150" s="171"/>
    </row>
    <row r="151" spans="1:18" s="166" customFormat="1" x14ac:dyDescent="0.35">
      <c r="A151" s="168"/>
      <c r="B151" s="168"/>
      <c r="C151" s="168"/>
      <c r="D151" s="168"/>
      <c r="E151" s="168"/>
      <c r="F151" s="171"/>
      <c r="G151" s="168"/>
      <c r="H151" s="171"/>
      <c r="I151" s="171"/>
      <c r="J151" s="171"/>
      <c r="K151" s="171"/>
      <c r="L151" s="171"/>
      <c r="M151" s="171"/>
      <c r="N151" s="171"/>
      <c r="O151" s="171"/>
      <c r="P151" s="171"/>
      <c r="Q151" s="171"/>
      <c r="R151" s="171"/>
    </row>
    <row r="152" spans="1:18" s="143" customFormat="1" x14ac:dyDescent="0.35">
      <c r="A152" s="111"/>
      <c r="B152" s="111"/>
      <c r="C152" s="111"/>
      <c r="D152" s="111"/>
      <c r="E152" s="111" t="str">
        <f xml:space="preserve"> InputsR!E$65</f>
        <v>Affinity Water outturn totex for Grand Union Canal Transfer - water network plus (17-18 FYA CPIH deflated prices)</v>
      </c>
      <c r="F152" s="111">
        <f xml:space="preserve"> InputsR!F$65</f>
        <v>1.3671387192995836</v>
      </c>
      <c r="G152" s="111" t="str">
        <f xml:space="preserve"> InputsR!G$65</f>
        <v>£m</v>
      </c>
      <c r="H152" s="169"/>
      <c r="I152" s="169"/>
      <c r="J152" s="169"/>
      <c r="K152" s="169"/>
      <c r="L152" s="169"/>
      <c r="M152" s="169"/>
      <c r="N152" s="169"/>
      <c r="O152" s="169"/>
      <c r="P152" s="169"/>
      <c r="Q152" s="169"/>
      <c r="R152" s="169"/>
    </row>
    <row r="153" spans="1:18" s="166" customFormat="1" x14ac:dyDescent="0.35">
      <c r="A153" s="168"/>
      <c r="B153" s="168"/>
      <c r="C153" s="168"/>
      <c r="D153" s="168"/>
      <c r="E153" s="184" t="str">
        <f xml:space="preserve"> E$145</f>
        <v>Company 1 totex allowance for [funded scheme 1] given gate reached - water network plus (17-18 FYA CPIH deflated prices)</v>
      </c>
      <c r="F153" s="185">
        <f xml:space="preserve"> F$145</f>
        <v>2.2949999999999999</v>
      </c>
      <c r="G153" s="184" t="str">
        <f xml:space="preserve"> G$145</f>
        <v>£m</v>
      </c>
      <c r="H153" s="184"/>
      <c r="I153" s="184"/>
      <c r="J153" s="184"/>
      <c r="K153" s="184"/>
      <c r="L153" s="184"/>
      <c r="M153" s="184"/>
      <c r="N153" s="184"/>
      <c r="O153" s="184"/>
      <c r="P153" s="184"/>
      <c r="Q153" s="184"/>
      <c r="R153" s="184"/>
    </row>
    <row r="154" spans="1:18" s="166" customFormat="1" x14ac:dyDescent="0.35">
      <c r="A154" s="168"/>
      <c r="B154" s="168"/>
      <c r="C154" s="168"/>
      <c r="D154" s="168"/>
      <c r="E154" s="167" t="str">
        <f xml:space="preserve"> InputsR!E$23</f>
        <v>Totex sharing rate</v>
      </c>
      <c r="F154" s="167">
        <f xml:space="preserve"> InputsR!F$23</f>
        <v>0.5</v>
      </c>
      <c r="G154" s="167" t="str">
        <f xml:space="preserve"> InputsR!G$23</f>
        <v>%</v>
      </c>
      <c r="H154" s="167"/>
      <c r="I154" s="167"/>
      <c r="J154" s="167"/>
      <c r="K154" s="167"/>
      <c r="L154" s="167"/>
      <c r="M154" s="167"/>
      <c r="N154" s="167"/>
      <c r="O154" s="167"/>
      <c r="P154" s="167"/>
      <c r="Q154" s="167"/>
      <c r="R154" s="167"/>
    </row>
    <row r="155" spans="1:18" s="166" customFormat="1" x14ac:dyDescent="0.35">
      <c r="A155" s="168"/>
      <c r="B155" s="168"/>
      <c r="C155" s="168"/>
      <c r="D155" s="168"/>
      <c r="E155" s="168" t="s">
        <v>203</v>
      </c>
      <c r="F155" s="171">
        <f xml:space="preserve"> ( F152 - F153 ) * F154</f>
        <v>-0.46393064035020815</v>
      </c>
      <c r="G155" s="168" t="s">
        <v>125</v>
      </c>
      <c r="H155" s="171"/>
      <c r="I155" s="171"/>
      <c r="J155" s="171"/>
      <c r="K155" s="171"/>
      <c r="L155" s="171"/>
      <c r="M155" s="171"/>
      <c r="N155" s="171"/>
      <c r="O155" s="171"/>
      <c r="P155" s="171"/>
      <c r="Q155" s="171"/>
      <c r="R155" s="171"/>
    </row>
    <row r="156" spans="1:18" s="166" customFormat="1" x14ac:dyDescent="0.35">
      <c r="A156" s="168"/>
      <c r="B156" s="168"/>
      <c r="C156" s="168"/>
      <c r="D156" s="168"/>
      <c r="E156" s="168"/>
      <c r="F156" s="171"/>
      <c r="G156" s="168"/>
      <c r="H156" s="171"/>
      <c r="I156" s="171"/>
      <c r="J156" s="171"/>
      <c r="K156" s="171"/>
      <c r="L156" s="171"/>
      <c r="M156" s="171"/>
      <c r="N156" s="171"/>
      <c r="O156" s="171"/>
      <c r="P156" s="171"/>
      <c r="Q156" s="171"/>
      <c r="R156" s="171"/>
    </row>
    <row r="157" spans="1:18" s="166" customFormat="1" x14ac:dyDescent="0.35">
      <c r="A157" s="168"/>
      <c r="B157" s="168"/>
      <c r="C157" s="168"/>
      <c r="D157" s="168"/>
      <c r="E157" s="184" t="str">
        <f xml:space="preserve"> E$150</f>
        <v>Company 1 totex adjustment for [funded scheme 1] with no totex sharing - water network plus (17-18 FYA CPIH deflated prices)</v>
      </c>
      <c r="F157" s="185">
        <f xml:space="preserve"> F$150</f>
        <v>-0.92786128070041629</v>
      </c>
      <c r="G157" s="184" t="str">
        <f xml:space="preserve"> G$150</f>
        <v>£m</v>
      </c>
      <c r="H157" s="192"/>
      <c r="I157" s="192"/>
      <c r="J157" s="192"/>
      <c r="K157" s="192"/>
      <c r="L157" s="192"/>
      <c r="M157" s="192"/>
      <c r="N157" s="192"/>
      <c r="O157" s="192"/>
      <c r="P157" s="192"/>
      <c r="Q157" s="192"/>
      <c r="R157" s="192"/>
    </row>
    <row r="158" spans="1:18" s="166" customFormat="1" x14ac:dyDescent="0.35">
      <c r="A158" s="168"/>
      <c r="B158" s="168"/>
      <c r="C158" s="168"/>
      <c r="D158" s="168"/>
      <c r="E158" s="189" t="str">
        <f xml:space="preserve"> E$155</f>
        <v>Company 1 totex adjustment for [funded scheme 1] with totex sharing - water network plus (17-18 FYA CPIH deflated prices)</v>
      </c>
      <c r="F158" s="192">
        <f xml:space="preserve"> F$155</f>
        <v>-0.46393064035020815</v>
      </c>
      <c r="G158" s="189" t="str">
        <f xml:space="preserve"> G$155</f>
        <v>£m</v>
      </c>
      <c r="H158" s="192"/>
      <c r="I158" s="192"/>
      <c r="J158" s="192"/>
      <c r="K158" s="192"/>
      <c r="L158" s="192"/>
      <c r="M158" s="192"/>
      <c r="N158" s="192"/>
      <c r="O158" s="192"/>
      <c r="P158" s="192"/>
      <c r="Q158" s="192"/>
      <c r="R158" s="192"/>
    </row>
    <row r="159" spans="1:18" s="166" customFormat="1" x14ac:dyDescent="0.35">
      <c r="A159" s="168"/>
      <c r="B159" s="168"/>
      <c r="C159" s="168"/>
      <c r="D159" s="168"/>
      <c r="E159" s="168" t="str">
        <f xml:space="preserve"> E$23</f>
        <v>Totex sharing application</v>
      </c>
      <c r="F159" s="168">
        <f xml:space="preserve"> F$23</f>
        <v>1</v>
      </c>
      <c r="G159" s="168" t="str">
        <f xml:space="preserve"> G$23</f>
        <v>Boolean</v>
      </c>
      <c r="H159" s="168"/>
      <c r="I159" s="168"/>
      <c r="J159" s="168"/>
      <c r="K159" s="168"/>
      <c r="L159" s="168"/>
      <c r="M159" s="168"/>
      <c r="N159" s="168"/>
      <c r="O159" s="168"/>
      <c r="P159" s="168"/>
      <c r="Q159" s="168"/>
      <c r="R159" s="168"/>
    </row>
    <row r="160" spans="1:18" s="166" customFormat="1" x14ac:dyDescent="0.35">
      <c r="A160" s="168"/>
      <c r="B160" s="168"/>
      <c r="C160" s="168"/>
      <c r="D160" s="168"/>
      <c r="E160" s="170" t="s">
        <v>204</v>
      </c>
      <c r="F160" s="173">
        <f xml:space="preserve"> IF( F159 = 1, F158, F157 )</f>
        <v>-0.46393064035020815</v>
      </c>
      <c r="G160" s="170" t="s">
        <v>125</v>
      </c>
      <c r="H160" s="170"/>
      <c r="I160" s="170"/>
      <c r="J160" s="170"/>
      <c r="K160" s="170"/>
      <c r="L160" s="170"/>
      <c r="M160" s="170"/>
      <c r="N160" s="170"/>
      <c r="O160" s="170"/>
      <c r="P160" s="170"/>
      <c r="Q160" s="170"/>
      <c r="R160" s="170"/>
    </row>
    <row r="161" spans="1:18" s="166" customFormat="1" x14ac:dyDescent="0.35">
      <c r="A161" s="168"/>
      <c r="B161" s="168"/>
      <c r="C161" s="168"/>
      <c r="D161" s="168"/>
      <c r="E161" s="176"/>
      <c r="F161" s="170"/>
      <c r="G161" s="170"/>
      <c r="H161" s="170"/>
      <c r="I161" s="170"/>
      <c r="J161" s="170"/>
      <c r="K161" s="170"/>
      <c r="L161" s="170"/>
      <c r="M161" s="170"/>
      <c r="N161" s="170"/>
      <c r="O161" s="170"/>
      <c r="P161" s="170"/>
      <c r="Q161" s="170"/>
      <c r="R161" s="170"/>
    </row>
    <row r="162" spans="1:18" s="166" customFormat="1" x14ac:dyDescent="0.35">
      <c r="A162" s="168"/>
      <c r="B162" s="168"/>
      <c r="C162" s="168"/>
      <c r="D162" s="168"/>
      <c r="E162" s="189" t="str">
        <f xml:space="preserve"> E$146</f>
        <v>Company 1 unspent totex clawback for [funded scheme 1] given gate reached - water network plus (17-18 FYA CPIH deflated prices)</v>
      </c>
      <c r="F162" s="190">
        <f xml:space="preserve"> F$146</f>
        <v>0</v>
      </c>
      <c r="G162" s="189" t="str">
        <f xml:space="preserve"> G$146</f>
        <v>£m</v>
      </c>
      <c r="H162" s="190"/>
      <c r="I162" s="190"/>
      <c r="J162" s="190"/>
      <c r="K162" s="190"/>
      <c r="L162" s="190"/>
      <c r="M162" s="190"/>
      <c r="N162" s="190"/>
      <c r="O162" s="190"/>
      <c r="P162" s="190"/>
      <c r="Q162" s="190"/>
      <c r="R162" s="190"/>
    </row>
    <row r="163" spans="1:18" s="166" customFormat="1" x14ac:dyDescent="0.35">
      <c r="A163" s="168"/>
      <c r="B163" s="168"/>
      <c r="C163" s="168"/>
      <c r="D163" s="168"/>
      <c r="E163" s="191" t="str">
        <f xml:space="preserve"> E$160</f>
        <v>Company 1 totex sharing adjustment for [funded scheme 1] - water network plus (17-18 FYA CPIH deflated prices)</v>
      </c>
      <c r="F163" s="190">
        <f xml:space="preserve"> F$160</f>
        <v>-0.46393064035020815</v>
      </c>
      <c r="G163" s="191" t="str">
        <f xml:space="preserve"> G$160</f>
        <v>£m</v>
      </c>
      <c r="H163" s="170"/>
      <c r="I163" s="170"/>
      <c r="J163" s="170"/>
      <c r="K163" s="170"/>
      <c r="L163" s="170"/>
      <c r="M163" s="170"/>
      <c r="N163" s="170"/>
      <c r="O163" s="170"/>
      <c r="P163" s="170"/>
      <c r="Q163" s="170"/>
      <c r="R163" s="170"/>
    </row>
    <row r="164" spans="1:18" s="166" customFormat="1" x14ac:dyDescent="0.35">
      <c r="A164" s="168"/>
      <c r="B164" s="168"/>
      <c r="C164" s="168"/>
      <c r="D164" s="168"/>
      <c r="E164" s="191" t="s">
        <v>205</v>
      </c>
      <c r="F164" s="190">
        <f xml:space="preserve"> F162 + F163</f>
        <v>-0.46393064035020815</v>
      </c>
      <c r="G164" s="191" t="s">
        <v>125</v>
      </c>
      <c r="H164" s="170"/>
      <c r="I164" s="170"/>
      <c r="J164" s="170"/>
      <c r="K164" s="170"/>
      <c r="L164" s="170"/>
      <c r="M164" s="170"/>
      <c r="N164" s="170"/>
      <c r="O164" s="170"/>
      <c r="P164" s="170"/>
      <c r="Q164" s="170"/>
      <c r="R164" s="170"/>
    </row>
    <row r="165" spans="1:18" s="166" customFormat="1" x14ac:dyDescent="0.35">
      <c r="A165" s="168"/>
      <c r="B165" s="168"/>
      <c r="C165" s="168"/>
      <c r="D165" s="168"/>
      <c r="E165" s="191"/>
      <c r="F165" s="190"/>
      <c r="G165" s="191"/>
      <c r="H165" s="170"/>
      <c r="I165" s="170"/>
      <c r="J165" s="170"/>
      <c r="K165" s="170"/>
      <c r="L165" s="170"/>
      <c r="M165" s="170"/>
      <c r="N165" s="170"/>
      <c r="O165" s="170"/>
      <c r="P165" s="170"/>
      <c r="Q165" s="170"/>
      <c r="R165" s="170"/>
    </row>
    <row r="166" spans="1:18" s="166" customFormat="1" x14ac:dyDescent="0.35">
      <c r="A166" s="168"/>
      <c r="B166" s="168"/>
      <c r="C166" s="168"/>
      <c r="D166" s="120" t="s">
        <v>183</v>
      </c>
      <c r="E166" s="120"/>
      <c r="F166" s="208"/>
      <c r="G166" s="199"/>
      <c r="H166" s="199"/>
      <c r="I166" s="199"/>
      <c r="J166" s="209"/>
      <c r="K166" s="209"/>
      <c r="L166" s="209"/>
      <c r="M166" s="209"/>
      <c r="N166" s="209"/>
      <c r="O166" s="209"/>
      <c r="P166" s="209"/>
      <c r="Q166" s="209"/>
      <c r="R166" s="209"/>
    </row>
    <row r="167" spans="1:18" s="166" customFormat="1" x14ac:dyDescent="0.35">
      <c r="A167" s="168"/>
      <c r="B167" s="168"/>
      <c r="C167" s="168"/>
      <c r="D167" s="207"/>
      <c r="E167" s="199"/>
      <c r="F167" s="208"/>
      <c r="G167" s="199"/>
      <c r="H167" s="199"/>
      <c r="I167" s="199"/>
      <c r="J167" s="209"/>
      <c r="K167" s="209"/>
      <c r="L167" s="209"/>
      <c r="M167" s="209"/>
      <c r="N167" s="209"/>
      <c r="O167" s="209"/>
      <c r="P167" s="209"/>
      <c r="Q167" s="209"/>
      <c r="R167" s="209"/>
    </row>
    <row r="168" spans="1:18" s="166" customFormat="1" x14ac:dyDescent="0.35">
      <c r="A168" s="168"/>
      <c r="B168" s="168"/>
      <c r="C168" s="168"/>
      <c r="D168" s="207"/>
      <c r="E168" s="212" t="str">
        <f xml:space="preserve"> InputsR!E$11</f>
        <v>Proportion of costs allocated to gate 2</v>
      </c>
      <c r="F168" s="213">
        <f xml:space="preserve"> InputsR!F$11</f>
        <v>0.15</v>
      </c>
      <c r="G168" s="212" t="str">
        <f xml:space="preserve"> InputsR!G$11</f>
        <v>%</v>
      </c>
      <c r="H168" s="199"/>
      <c r="I168" s="199"/>
      <c r="J168" s="209"/>
      <c r="K168" s="209"/>
      <c r="L168" s="209"/>
      <c r="M168" s="209"/>
      <c r="N168" s="209"/>
      <c r="O168" s="209"/>
      <c r="P168" s="209"/>
      <c r="Q168" s="209"/>
      <c r="R168" s="209"/>
    </row>
    <row r="169" spans="1:18" s="166" customFormat="1" x14ac:dyDescent="0.35">
      <c r="A169" s="168"/>
      <c r="B169" s="168"/>
      <c r="C169" s="168"/>
      <c r="D169" s="207"/>
      <c r="E169" s="212" t="str">
        <f xml:space="preserve"> InputsR!E$13</f>
        <v>Proportion of costs allocated to gate 3</v>
      </c>
      <c r="F169" s="213">
        <f xml:space="preserve"> InputsR!F$13</f>
        <v>0.35</v>
      </c>
      <c r="G169" s="212" t="str">
        <f xml:space="preserve"> InputsR!G$13</f>
        <v>%</v>
      </c>
      <c r="H169" s="199"/>
      <c r="I169" s="199"/>
      <c r="J169" s="209"/>
      <c r="K169" s="209"/>
      <c r="L169" s="209"/>
      <c r="M169" s="209"/>
      <c r="N169" s="209"/>
      <c r="O169" s="209"/>
      <c r="P169" s="209"/>
      <c r="Q169" s="209"/>
      <c r="R169" s="209"/>
    </row>
    <row r="170" spans="1:18" s="166" customFormat="1" x14ac:dyDescent="0.35">
      <c r="A170" s="168"/>
      <c r="B170" s="168"/>
      <c r="C170" s="168"/>
      <c r="D170" s="207"/>
      <c r="E170" s="212" t="str">
        <f xml:space="preserve"> InputsR!E$15</f>
        <v>Proportion of costs allocated to gate 4</v>
      </c>
      <c r="F170" s="213">
        <f xml:space="preserve"> InputsR!F$15</f>
        <v>0.4</v>
      </c>
      <c r="G170" s="212" t="str">
        <f xml:space="preserve"> InputsR!G$15</f>
        <v>%</v>
      </c>
      <c r="H170" s="199"/>
      <c r="I170" s="199"/>
      <c r="J170" s="209"/>
      <c r="K170" s="209"/>
      <c r="L170" s="209"/>
      <c r="M170" s="209"/>
      <c r="N170" s="209"/>
      <c r="O170" s="209"/>
      <c r="P170" s="209"/>
      <c r="Q170" s="209"/>
      <c r="R170" s="209"/>
    </row>
    <row r="171" spans="1:18" s="166" customFormat="1" x14ac:dyDescent="0.35">
      <c r="A171" s="168"/>
      <c r="B171" s="168"/>
      <c r="C171" s="168"/>
      <c r="D171" s="207"/>
      <c r="E171" s="199" t="s">
        <v>206</v>
      </c>
      <c r="F171" s="214">
        <f xml:space="preserve"> SUM( F168:F170 )</f>
        <v>0.9</v>
      </c>
      <c r="G171" s="199" t="s">
        <v>105</v>
      </c>
      <c r="H171" s="199"/>
      <c r="I171" s="199"/>
      <c r="J171" s="209"/>
      <c r="K171" s="209"/>
      <c r="L171" s="209"/>
      <c r="M171" s="209"/>
      <c r="N171" s="209"/>
      <c r="O171" s="209"/>
      <c r="P171" s="209"/>
      <c r="Q171" s="209"/>
      <c r="R171" s="209"/>
    </row>
    <row r="172" spans="1:18" s="166" customFormat="1" x14ac:dyDescent="0.35">
      <c r="A172" s="168"/>
      <c r="B172" s="168"/>
      <c r="C172" s="168"/>
      <c r="D172" s="168"/>
      <c r="E172" s="191"/>
      <c r="F172" s="190"/>
      <c r="G172" s="191"/>
      <c r="H172" s="170"/>
      <c r="I172" s="170"/>
      <c r="J172" s="170"/>
      <c r="K172" s="170"/>
      <c r="L172" s="170"/>
      <c r="M172" s="170"/>
      <c r="N172" s="170"/>
      <c r="O172" s="170"/>
      <c r="P172" s="170"/>
      <c r="Q172" s="170"/>
      <c r="R172" s="170"/>
    </row>
    <row r="173" spans="1:18" s="166" customFormat="1" x14ac:dyDescent="0.35">
      <c r="A173" s="168"/>
      <c r="B173" s="168"/>
      <c r="C173" s="168"/>
      <c r="D173" s="207"/>
      <c r="E173" s="200" t="str">
        <f xml:space="preserve"> E$164</f>
        <v>Company 1 total totex adjustment for [funded scheme 1] - water network plus (17-18 FYA CPIH deflated prices)</v>
      </c>
      <c r="F173" s="211">
        <f xml:space="preserve"> F$164</f>
        <v>-0.46393064035020815</v>
      </c>
      <c r="G173" s="200" t="str">
        <f xml:space="preserve"> G$164</f>
        <v>£m</v>
      </c>
      <c r="H173" s="200"/>
      <c r="I173" s="200"/>
      <c r="J173" s="200"/>
      <c r="K173" s="200"/>
      <c r="L173" s="200"/>
      <c r="M173" s="200"/>
      <c r="N173" s="200"/>
      <c r="O173" s="200"/>
      <c r="P173" s="200"/>
      <c r="Q173" s="200"/>
      <c r="R173" s="200"/>
    </row>
    <row r="174" spans="1:18" s="166" customFormat="1" x14ac:dyDescent="0.35">
      <c r="A174" s="168"/>
      <c r="B174" s="168"/>
      <c r="C174" s="168"/>
      <c r="D174" s="207"/>
      <c r="E174" s="212" t="str">
        <f xml:space="preserve"> InputsR!E$11</f>
        <v>Proportion of costs allocated to gate 2</v>
      </c>
      <c r="F174" s="213">
        <f xml:space="preserve"> InputsR!F$11</f>
        <v>0.15</v>
      </c>
      <c r="G174" s="212" t="str">
        <f xml:space="preserve"> InputsR!G$11</f>
        <v>%</v>
      </c>
      <c r="H174" s="199"/>
      <c r="I174" s="199"/>
      <c r="J174" s="209"/>
      <c r="K174" s="209"/>
      <c r="L174" s="209"/>
      <c r="M174" s="209"/>
      <c r="N174" s="209"/>
      <c r="O174" s="209"/>
      <c r="P174" s="209"/>
      <c r="Q174" s="209"/>
      <c r="R174" s="209"/>
    </row>
    <row r="175" spans="1:18" s="166" customFormat="1" x14ac:dyDescent="0.35">
      <c r="A175" s="168"/>
      <c r="B175" s="168"/>
      <c r="C175" s="168"/>
      <c r="D175" s="207"/>
      <c r="E175" s="200" t="str">
        <f xml:space="preserve"> E$171</f>
        <v>Total proportion of costs allocated to gates 2-4 - company 1 water network plus - funded scheme 1</v>
      </c>
      <c r="F175" s="215">
        <f xml:space="preserve"> F$171</f>
        <v>0.9</v>
      </c>
      <c r="G175" s="200" t="str">
        <f xml:space="preserve"> G$171</f>
        <v>%</v>
      </c>
      <c r="H175" s="199"/>
      <c r="I175" s="199"/>
      <c r="J175" s="209"/>
      <c r="K175" s="209"/>
      <c r="L175" s="209"/>
      <c r="M175" s="209"/>
      <c r="N175" s="209"/>
      <c r="O175" s="209"/>
      <c r="P175" s="209"/>
      <c r="Q175" s="209"/>
      <c r="R175" s="209"/>
    </row>
    <row r="176" spans="1:18" s="166" customFormat="1" x14ac:dyDescent="0.35">
      <c r="A176" s="168"/>
      <c r="B176" s="168"/>
      <c r="C176" s="168"/>
      <c r="D176" s="207"/>
      <c r="E176" s="212" t="str">
        <f xml:space="preserve"> InputsR!E$27</f>
        <v>Discount rate</v>
      </c>
      <c r="F176" s="213">
        <f xml:space="preserve"> InputsR!F$27</f>
        <v>2.92E-2</v>
      </c>
      <c r="G176" s="212" t="str">
        <f xml:space="preserve"> InputsR!G$27</f>
        <v>%</v>
      </c>
      <c r="H176" s="199"/>
      <c r="I176" s="199"/>
      <c r="J176" s="209"/>
      <c r="K176" s="209"/>
      <c r="L176" s="209"/>
      <c r="M176" s="209"/>
      <c r="N176" s="209"/>
      <c r="O176" s="209"/>
      <c r="P176" s="209"/>
      <c r="Q176" s="209"/>
      <c r="R176" s="209"/>
    </row>
    <row r="177" spans="1:18" s="166" customFormat="1" x14ac:dyDescent="0.35">
      <c r="A177" s="168"/>
      <c r="B177" s="168"/>
      <c r="C177" s="168"/>
      <c r="D177" s="207"/>
      <c r="E177" s="212" t="str">
        <f xml:space="preserve"> InputsR!E$17</f>
        <v>Years of discounting required for project abandoned at gate 1</v>
      </c>
      <c r="F177" s="216">
        <f xml:space="preserve"> InputsR!F$17</f>
        <v>3</v>
      </c>
      <c r="G177" s="212" t="str">
        <f xml:space="preserve"> InputsR!G$17</f>
        <v>#</v>
      </c>
      <c r="H177" s="199"/>
      <c r="I177" s="199"/>
      <c r="J177" s="209"/>
      <c r="K177" s="209"/>
      <c r="L177" s="209"/>
      <c r="M177" s="209"/>
      <c r="N177" s="209"/>
      <c r="O177" s="209"/>
      <c r="P177" s="209"/>
      <c r="Q177" s="209"/>
      <c r="R177" s="209"/>
    </row>
    <row r="178" spans="1:18" s="166" customFormat="1" x14ac:dyDescent="0.35">
      <c r="A178" s="168"/>
      <c r="B178" s="168"/>
      <c r="C178" s="168"/>
      <c r="D178" s="207"/>
      <c r="E178" s="199" t="s">
        <v>207</v>
      </c>
      <c r="F178" s="208">
        <f xml:space="preserve"> (F174 / F175) * F173 * (1 + F176) ^ F177</f>
        <v>-8.4294868738404916E-2</v>
      </c>
      <c r="G178" s="199" t="s">
        <v>125</v>
      </c>
      <c r="H178" s="199"/>
      <c r="I178" s="199"/>
      <c r="J178" s="209"/>
      <c r="K178" s="209"/>
      <c r="L178" s="209"/>
      <c r="M178" s="209"/>
      <c r="N178" s="209"/>
      <c r="O178" s="209"/>
      <c r="P178" s="209"/>
      <c r="Q178" s="209"/>
      <c r="R178" s="209"/>
    </row>
    <row r="179" spans="1:18" s="166" customFormat="1" x14ac:dyDescent="0.35">
      <c r="A179" s="168"/>
      <c r="B179" s="168"/>
      <c r="C179" s="168"/>
      <c r="D179" s="207"/>
      <c r="E179" s="199"/>
      <c r="F179" s="208"/>
      <c r="G179" s="199"/>
      <c r="H179" s="199"/>
      <c r="I179" s="199"/>
      <c r="J179" s="209"/>
      <c r="K179" s="209"/>
      <c r="L179" s="209"/>
      <c r="M179" s="209"/>
      <c r="N179" s="209"/>
      <c r="O179" s="209"/>
      <c r="P179" s="209"/>
      <c r="Q179" s="209"/>
      <c r="R179" s="209"/>
    </row>
    <row r="180" spans="1:18" s="166" customFormat="1" x14ac:dyDescent="0.35">
      <c r="A180" s="168"/>
      <c r="B180" s="168"/>
      <c r="C180" s="168"/>
      <c r="D180" s="207"/>
      <c r="E180" s="200" t="str">
        <f xml:space="preserve"> E$164</f>
        <v>Company 1 total totex adjustment for [funded scheme 1] - water network plus (17-18 FYA CPIH deflated prices)</v>
      </c>
      <c r="F180" s="211">
        <f xml:space="preserve"> F$164</f>
        <v>-0.46393064035020815</v>
      </c>
      <c r="G180" s="200" t="str">
        <f xml:space="preserve"> G$164</f>
        <v>£m</v>
      </c>
      <c r="H180" s="199"/>
      <c r="I180" s="199"/>
      <c r="J180" s="209"/>
      <c r="K180" s="209"/>
      <c r="L180" s="209"/>
      <c r="M180" s="209"/>
      <c r="N180" s="209"/>
      <c r="O180" s="209"/>
      <c r="P180" s="209"/>
      <c r="Q180" s="209"/>
      <c r="R180" s="209"/>
    </row>
    <row r="181" spans="1:18" s="166" customFormat="1" x14ac:dyDescent="0.35">
      <c r="A181" s="168"/>
      <c r="B181" s="168"/>
      <c r="C181" s="168"/>
      <c r="D181" s="207"/>
      <c r="E181" s="212" t="str">
        <f xml:space="preserve"> InputsR!E$13</f>
        <v>Proportion of costs allocated to gate 3</v>
      </c>
      <c r="F181" s="213">
        <f xml:space="preserve"> InputsR!F$13</f>
        <v>0.35</v>
      </c>
      <c r="G181" s="212" t="str">
        <f xml:space="preserve"> InputsR!G$13</f>
        <v>%</v>
      </c>
      <c r="H181" s="199"/>
      <c r="I181" s="199"/>
      <c r="J181" s="209"/>
      <c r="K181" s="209"/>
      <c r="L181" s="209"/>
      <c r="M181" s="209"/>
      <c r="N181" s="209"/>
      <c r="O181" s="209"/>
      <c r="P181" s="209"/>
      <c r="Q181" s="209"/>
      <c r="R181" s="209"/>
    </row>
    <row r="182" spans="1:18" s="166" customFormat="1" x14ac:dyDescent="0.35">
      <c r="A182" s="168"/>
      <c r="B182" s="168"/>
      <c r="C182" s="168"/>
      <c r="D182" s="207"/>
      <c r="E182" s="200" t="str">
        <f xml:space="preserve"> E$171</f>
        <v>Total proportion of costs allocated to gates 2-4 - company 1 water network plus - funded scheme 1</v>
      </c>
      <c r="F182" s="215">
        <f xml:space="preserve"> F$171</f>
        <v>0.9</v>
      </c>
      <c r="G182" s="200" t="str">
        <f xml:space="preserve"> G$171</f>
        <v>%</v>
      </c>
      <c r="H182" s="199"/>
      <c r="I182" s="199"/>
      <c r="J182" s="209"/>
      <c r="K182" s="209"/>
      <c r="L182" s="209"/>
      <c r="M182" s="209"/>
      <c r="N182" s="209"/>
      <c r="O182" s="209"/>
      <c r="P182" s="209"/>
      <c r="Q182" s="209"/>
      <c r="R182" s="209"/>
    </row>
    <row r="183" spans="1:18" s="166" customFormat="1" x14ac:dyDescent="0.35">
      <c r="A183" s="168"/>
      <c r="B183" s="168"/>
      <c r="C183" s="168"/>
      <c r="D183" s="207"/>
      <c r="E183" s="212" t="str">
        <f xml:space="preserve"> InputsR!E$27</f>
        <v>Discount rate</v>
      </c>
      <c r="F183" s="213">
        <f xml:space="preserve"> InputsR!F$27</f>
        <v>2.92E-2</v>
      </c>
      <c r="G183" s="212" t="str">
        <f xml:space="preserve"> InputsR!G$27</f>
        <v>%</v>
      </c>
      <c r="H183" s="199"/>
      <c r="I183" s="199"/>
      <c r="J183" s="209"/>
      <c r="K183" s="209"/>
      <c r="L183" s="209"/>
      <c r="M183" s="209"/>
      <c r="N183" s="209"/>
      <c r="O183" s="209"/>
      <c r="P183" s="209"/>
      <c r="Q183" s="209"/>
      <c r="R183" s="209"/>
    </row>
    <row r="184" spans="1:18" s="166" customFormat="1" x14ac:dyDescent="0.35">
      <c r="A184" s="168"/>
      <c r="B184" s="168"/>
      <c r="C184" s="168"/>
      <c r="D184" s="207"/>
      <c r="E184" s="212" t="str">
        <f xml:space="preserve"> InputsR!E$19</f>
        <v>Years of discounting required for project abandoned at gate 2</v>
      </c>
      <c r="F184" s="216">
        <f xml:space="preserve"> InputsR!F$19</f>
        <v>2</v>
      </c>
      <c r="G184" s="212" t="str">
        <f xml:space="preserve"> InputsR!G$19</f>
        <v>#</v>
      </c>
      <c r="H184" s="199"/>
      <c r="I184" s="199"/>
      <c r="J184" s="209"/>
      <c r="K184" s="209"/>
      <c r="L184" s="209"/>
      <c r="M184" s="209"/>
      <c r="N184" s="209"/>
      <c r="O184" s="209"/>
      <c r="P184" s="209"/>
      <c r="Q184" s="209"/>
      <c r="R184" s="209"/>
    </row>
    <row r="185" spans="1:18" s="166" customFormat="1" x14ac:dyDescent="0.35">
      <c r="A185" s="168"/>
      <c r="B185" s="168"/>
      <c r="C185" s="168"/>
      <c r="D185" s="207"/>
      <c r="E185" s="199" t="s">
        <v>208</v>
      </c>
      <c r="F185" s="208">
        <f xml:space="preserve"> (F181 / F182) * F180 * (1 + F183) ^ F184</f>
        <v>-0.1911076827208299</v>
      </c>
      <c r="G185" s="199" t="s">
        <v>125</v>
      </c>
      <c r="H185" s="199"/>
      <c r="I185" s="199"/>
      <c r="J185" s="209"/>
      <c r="K185" s="209"/>
      <c r="L185" s="209"/>
      <c r="M185" s="209"/>
      <c r="N185" s="209"/>
      <c r="O185" s="209"/>
      <c r="P185" s="209"/>
      <c r="Q185" s="209"/>
      <c r="R185" s="209"/>
    </row>
    <row r="186" spans="1:18" s="166" customFormat="1" x14ac:dyDescent="0.35">
      <c r="A186" s="168"/>
      <c r="B186" s="168"/>
      <c r="C186" s="168"/>
      <c r="D186" s="207"/>
      <c r="E186" s="199"/>
      <c r="F186" s="208"/>
      <c r="G186" s="199"/>
      <c r="H186" s="199"/>
      <c r="I186" s="199"/>
      <c r="J186" s="209"/>
      <c r="K186" s="209"/>
      <c r="L186" s="209"/>
      <c r="M186" s="209"/>
      <c r="N186" s="209"/>
      <c r="O186" s="209"/>
      <c r="P186" s="209"/>
      <c r="Q186" s="209"/>
      <c r="R186" s="209"/>
    </row>
    <row r="187" spans="1:18" s="166" customFormat="1" x14ac:dyDescent="0.35">
      <c r="A187" s="168"/>
      <c r="B187" s="168"/>
      <c r="C187" s="168"/>
      <c r="D187" s="207"/>
      <c r="E187" s="200" t="str">
        <f xml:space="preserve"> E$164</f>
        <v>Company 1 total totex adjustment for [funded scheme 1] - water network plus (17-18 FYA CPIH deflated prices)</v>
      </c>
      <c r="F187" s="211">
        <f xml:space="preserve"> F$164</f>
        <v>-0.46393064035020815</v>
      </c>
      <c r="G187" s="200" t="str">
        <f xml:space="preserve"> G$164</f>
        <v>£m</v>
      </c>
      <c r="H187" s="199"/>
      <c r="I187" s="199"/>
      <c r="J187" s="209"/>
      <c r="K187" s="209"/>
      <c r="L187" s="209"/>
      <c r="M187" s="209"/>
      <c r="N187" s="209"/>
      <c r="O187" s="209"/>
      <c r="P187" s="209"/>
      <c r="Q187" s="209"/>
      <c r="R187" s="209"/>
    </row>
    <row r="188" spans="1:18" s="166" customFormat="1" x14ac:dyDescent="0.35">
      <c r="A188" s="168"/>
      <c r="B188" s="168"/>
      <c r="C188" s="168"/>
      <c r="D188" s="207"/>
      <c r="E188" s="212" t="str">
        <f xml:space="preserve"> InputsR!E$15</f>
        <v>Proportion of costs allocated to gate 4</v>
      </c>
      <c r="F188" s="213">
        <f xml:space="preserve"> InputsR!F$15</f>
        <v>0.4</v>
      </c>
      <c r="G188" s="212" t="str">
        <f xml:space="preserve"> InputsR!G$15</f>
        <v>%</v>
      </c>
      <c r="H188" s="199"/>
      <c r="I188" s="199"/>
      <c r="J188" s="209"/>
      <c r="K188" s="209"/>
      <c r="L188" s="209"/>
      <c r="M188" s="209"/>
      <c r="N188" s="209"/>
      <c r="O188" s="209"/>
      <c r="P188" s="209"/>
      <c r="Q188" s="209"/>
      <c r="R188" s="209"/>
    </row>
    <row r="189" spans="1:18" s="166" customFormat="1" x14ac:dyDescent="0.35">
      <c r="A189" s="168"/>
      <c r="B189" s="168"/>
      <c r="C189" s="168"/>
      <c r="D189" s="207"/>
      <c r="E189" s="200" t="str">
        <f xml:space="preserve"> E$171</f>
        <v>Total proportion of costs allocated to gates 2-4 - company 1 water network plus - funded scheme 1</v>
      </c>
      <c r="F189" s="215">
        <f xml:space="preserve"> F$171</f>
        <v>0.9</v>
      </c>
      <c r="G189" s="200" t="str">
        <f xml:space="preserve"> G$171</f>
        <v>%</v>
      </c>
      <c r="H189" s="199"/>
      <c r="I189" s="199"/>
      <c r="J189" s="209"/>
      <c r="K189" s="209"/>
      <c r="L189" s="209"/>
      <c r="M189" s="209"/>
      <c r="N189" s="209"/>
      <c r="O189" s="209"/>
      <c r="P189" s="209"/>
      <c r="Q189" s="209"/>
      <c r="R189" s="209"/>
    </row>
    <row r="190" spans="1:18" s="166" customFormat="1" x14ac:dyDescent="0.35">
      <c r="A190" s="168"/>
      <c r="B190" s="168"/>
      <c r="C190" s="168"/>
      <c r="D190" s="207"/>
      <c r="E190" s="212" t="str">
        <f xml:space="preserve"> InputsR!E$27</f>
        <v>Discount rate</v>
      </c>
      <c r="F190" s="213">
        <f xml:space="preserve"> InputsR!F$27</f>
        <v>2.92E-2</v>
      </c>
      <c r="G190" s="212" t="str">
        <f xml:space="preserve"> InputsR!G$27</f>
        <v>%</v>
      </c>
      <c r="H190" s="199"/>
      <c r="I190" s="199"/>
      <c r="J190" s="209"/>
      <c r="K190" s="209"/>
      <c r="L190" s="209"/>
      <c r="M190" s="209"/>
      <c r="N190" s="209"/>
      <c r="O190" s="209"/>
      <c r="P190" s="209"/>
      <c r="Q190" s="209"/>
      <c r="R190" s="209"/>
    </row>
    <row r="191" spans="1:18" s="166" customFormat="1" x14ac:dyDescent="0.35">
      <c r="A191" s="168"/>
      <c r="B191" s="168"/>
      <c r="C191" s="168"/>
      <c r="D191" s="207"/>
      <c r="E191" s="212" t="str">
        <f xml:space="preserve"> InputsR!E$21</f>
        <v>Years of discounting required for project abandoned at gate 3</v>
      </c>
      <c r="F191" s="216">
        <f xml:space="preserve"> InputsR!F$21</f>
        <v>1</v>
      </c>
      <c r="G191" s="212" t="str">
        <f xml:space="preserve"> InputsR!G$21</f>
        <v>#</v>
      </c>
      <c r="H191" s="199"/>
      <c r="I191" s="199"/>
      <c r="J191" s="209"/>
      <c r="K191" s="209"/>
      <c r="L191" s="209"/>
      <c r="M191" s="209"/>
      <c r="N191" s="209"/>
      <c r="O191" s="209"/>
      <c r="P191" s="209"/>
      <c r="Q191" s="209"/>
      <c r="R191" s="209"/>
    </row>
    <row r="192" spans="1:18" s="166" customFormat="1" x14ac:dyDescent="0.35">
      <c r="A192" s="168"/>
      <c r="B192" s="168"/>
      <c r="C192" s="168"/>
      <c r="D192" s="207"/>
      <c r="E192" s="199" t="s">
        <v>209</v>
      </c>
      <c r="F192" s="208">
        <f xml:space="preserve"> (F188 / F189) * F187 * (1 + F190) ^ F191</f>
        <v>-0.21221218446597076</v>
      </c>
      <c r="G192" s="199" t="s">
        <v>125</v>
      </c>
      <c r="H192" s="199"/>
      <c r="I192" s="199"/>
      <c r="J192" s="209"/>
      <c r="K192" s="209"/>
      <c r="L192" s="209"/>
      <c r="M192" s="209"/>
      <c r="N192" s="209"/>
      <c r="O192" s="209"/>
      <c r="P192" s="209"/>
      <c r="Q192" s="209"/>
      <c r="R192" s="209"/>
    </row>
    <row r="193" spans="1:18" s="166" customFormat="1" x14ac:dyDescent="0.35">
      <c r="A193" s="168"/>
      <c r="B193" s="168"/>
      <c r="C193" s="168"/>
      <c r="D193" s="207"/>
      <c r="E193" s="199"/>
      <c r="F193" s="208"/>
      <c r="G193" s="199"/>
      <c r="H193" s="199"/>
      <c r="I193" s="199"/>
      <c r="J193" s="209"/>
      <c r="K193" s="209"/>
      <c r="L193" s="209"/>
      <c r="M193" s="209"/>
      <c r="N193" s="209"/>
      <c r="O193" s="209"/>
      <c r="P193" s="209"/>
      <c r="Q193" s="209"/>
      <c r="R193" s="209"/>
    </row>
    <row r="194" spans="1:18" s="166" customFormat="1" x14ac:dyDescent="0.35">
      <c r="A194" s="168"/>
      <c r="B194" s="168"/>
      <c r="C194" s="168"/>
      <c r="D194" s="207"/>
      <c r="E194" s="200" t="str">
        <f xml:space="preserve"> E$178</f>
        <v>Company 1 total totex adjustment for [funded scheme 1] financing adjustment (gate 2 element) (gate 1 abandonment) - water network plus (17-18 FYA CPIH deflated prices)</v>
      </c>
      <c r="F194" s="211">
        <f xml:space="preserve"> F$178</f>
        <v>-8.4294868738404916E-2</v>
      </c>
      <c r="G194" s="200" t="str">
        <f xml:space="preserve"> G$178</f>
        <v>£m</v>
      </c>
      <c r="H194" s="199"/>
      <c r="I194" s="199"/>
      <c r="J194" s="209"/>
      <c r="K194" s="209"/>
      <c r="L194" s="209"/>
      <c r="M194" s="209"/>
      <c r="N194" s="209"/>
      <c r="O194" s="209"/>
      <c r="P194" s="209"/>
      <c r="Q194" s="209"/>
      <c r="R194" s="209"/>
    </row>
    <row r="195" spans="1:18" s="166" customFormat="1" x14ac:dyDescent="0.35">
      <c r="A195" s="168"/>
      <c r="B195" s="168"/>
      <c r="C195" s="168"/>
      <c r="D195" s="207"/>
      <c r="E195" s="200" t="str">
        <f xml:space="preserve"> E$185</f>
        <v>Company 1 total totex adjustment for [funded scheme 1] financing adjustment (gate 3 element) (gate 1 abandonment) - water network plus (17-18 FYA CPIH deflated prices)</v>
      </c>
      <c r="F195" s="211">
        <f xml:space="preserve"> F$185</f>
        <v>-0.1911076827208299</v>
      </c>
      <c r="G195" s="200" t="str">
        <f xml:space="preserve"> G$185</f>
        <v>£m</v>
      </c>
      <c r="H195" s="199"/>
      <c r="I195" s="199"/>
      <c r="J195" s="209"/>
      <c r="K195" s="209"/>
      <c r="L195" s="209"/>
      <c r="M195" s="209"/>
      <c r="N195" s="209"/>
      <c r="O195" s="209"/>
      <c r="P195" s="209"/>
      <c r="Q195" s="209"/>
      <c r="R195" s="209"/>
    </row>
    <row r="196" spans="1:18" s="166" customFormat="1" x14ac:dyDescent="0.35">
      <c r="A196" s="168"/>
      <c r="B196" s="168"/>
      <c r="C196" s="168"/>
      <c r="D196" s="207"/>
      <c r="E196" s="200" t="str">
        <f xml:space="preserve"> E$192</f>
        <v>Company 1 total totex adjustment for [funded scheme 1] financing adjustment (gate 4 element) (gate 1 abandonment) - water network plus (17-18 FYA CPIH deflated prices)</v>
      </c>
      <c r="F196" s="211">
        <f xml:space="preserve"> F$192</f>
        <v>-0.21221218446597076</v>
      </c>
      <c r="G196" s="200" t="str">
        <f xml:space="preserve"> G$192</f>
        <v>£m</v>
      </c>
      <c r="H196" s="199"/>
      <c r="I196" s="199"/>
      <c r="J196" s="209"/>
      <c r="K196" s="209"/>
      <c r="L196" s="209"/>
      <c r="M196" s="209"/>
      <c r="N196" s="209"/>
      <c r="O196" s="209"/>
      <c r="P196" s="209"/>
      <c r="Q196" s="209"/>
      <c r="R196" s="209"/>
    </row>
    <row r="197" spans="1:18" s="166" customFormat="1" x14ac:dyDescent="0.35">
      <c r="A197" s="168"/>
      <c r="B197" s="168"/>
      <c r="C197" s="168"/>
      <c r="D197" s="207"/>
      <c r="E197" s="199" t="s">
        <v>210</v>
      </c>
      <c r="F197" s="208">
        <f xml:space="preserve"> SUM( F194:F196 )</f>
        <v>-0.48761473592520554</v>
      </c>
      <c r="G197" s="199" t="s">
        <v>125</v>
      </c>
      <c r="H197" s="199"/>
      <c r="I197" s="199"/>
      <c r="J197" s="209"/>
      <c r="K197" s="209"/>
      <c r="L197" s="209"/>
      <c r="M197" s="209"/>
      <c r="N197" s="209"/>
      <c r="O197" s="209"/>
      <c r="P197" s="209"/>
      <c r="Q197" s="209"/>
      <c r="R197" s="209"/>
    </row>
    <row r="198" spans="1:18" s="166" customFormat="1" x14ac:dyDescent="0.35">
      <c r="A198" s="168"/>
      <c r="B198" s="168"/>
      <c r="C198" s="168"/>
      <c r="D198" s="207"/>
      <c r="E198" s="199"/>
      <c r="F198" s="208"/>
      <c r="G198" s="199"/>
      <c r="H198" s="199"/>
      <c r="I198" s="199"/>
      <c r="J198" s="209"/>
      <c r="K198" s="209"/>
      <c r="L198" s="209"/>
      <c r="M198" s="209"/>
      <c r="N198" s="209"/>
      <c r="O198" s="209"/>
      <c r="P198" s="209"/>
      <c r="Q198" s="209"/>
      <c r="R198" s="209"/>
    </row>
    <row r="199" spans="1:18" s="166" customFormat="1" x14ac:dyDescent="0.35">
      <c r="A199" s="168"/>
      <c r="B199" s="168"/>
      <c r="C199" s="168"/>
      <c r="D199" s="120" t="s">
        <v>189</v>
      </c>
      <c r="E199" s="120"/>
      <c r="F199" s="208"/>
      <c r="G199" s="199"/>
      <c r="H199" s="199"/>
      <c r="I199" s="199"/>
      <c r="J199" s="209"/>
      <c r="K199" s="209"/>
      <c r="L199" s="209"/>
      <c r="M199" s="209"/>
      <c r="N199" s="209"/>
      <c r="O199" s="209"/>
      <c r="P199" s="209"/>
      <c r="Q199" s="209"/>
      <c r="R199" s="209"/>
    </row>
    <row r="200" spans="1:18" s="166" customFormat="1" x14ac:dyDescent="0.35">
      <c r="A200" s="168"/>
      <c r="B200" s="168"/>
      <c r="C200" s="168"/>
      <c r="D200" s="207"/>
      <c r="E200" s="199"/>
      <c r="F200" s="208"/>
      <c r="G200" s="199"/>
      <c r="H200" s="199"/>
      <c r="I200" s="199"/>
      <c r="J200" s="209"/>
      <c r="K200" s="209"/>
      <c r="L200" s="209"/>
      <c r="M200" s="209"/>
      <c r="N200" s="209"/>
      <c r="O200" s="209"/>
      <c r="P200" s="209"/>
      <c r="Q200" s="209"/>
      <c r="R200" s="209"/>
    </row>
    <row r="201" spans="1:18" s="166" customFormat="1" x14ac:dyDescent="0.35">
      <c r="A201" s="168"/>
      <c r="B201" s="168"/>
      <c r="C201" s="168"/>
      <c r="D201" s="207"/>
      <c r="E201" s="212" t="str">
        <f xml:space="preserve"> InputsR!E$13</f>
        <v>Proportion of costs allocated to gate 3</v>
      </c>
      <c r="F201" s="213">
        <f xml:space="preserve"> InputsR!F$13</f>
        <v>0.35</v>
      </c>
      <c r="G201" s="212" t="str">
        <f xml:space="preserve"> InputsR!G$13</f>
        <v>%</v>
      </c>
      <c r="H201" s="199"/>
      <c r="I201" s="199"/>
      <c r="J201" s="209"/>
      <c r="K201" s="209"/>
      <c r="L201" s="209"/>
      <c r="M201" s="209"/>
      <c r="N201" s="209"/>
      <c r="O201" s="209"/>
      <c r="P201" s="209"/>
      <c r="Q201" s="209"/>
      <c r="R201" s="209"/>
    </row>
    <row r="202" spans="1:18" s="166" customFormat="1" x14ac:dyDescent="0.35">
      <c r="A202" s="168"/>
      <c r="B202" s="168"/>
      <c r="C202" s="168"/>
      <c r="D202" s="207"/>
      <c r="E202" s="212" t="str">
        <f xml:space="preserve"> InputsR!E$15</f>
        <v>Proportion of costs allocated to gate 4</v>
      </c>
      <c r="F202" s="213">
        <f xml:space="preserve"> InputsR!F$15</f>
        <v>0.4</v>
      </c>
      <c r="G202" s="212" t="str">
        <f xml:space="preserve"> InputsR!G$15</f>
        <v>%</v>
      </c>
      <c r="H202" s="199"/>
      <c r="I202" s="199"/>
      <c r="J202" s="209"/>
      <c r="K202" s="209"/>
      <c r="L202" s="209"/>
      <c r="M202" s="209"/>
      <c r="N202" s="209"/>
      <c r="O202" s="209"/>
      <c r="P202" s="209"/>
      <c r="Q202" s="209"/>
      <c r="R202" s="209"/>
    </row>
    <row r="203" spans="1:18" s="166" customFormat="1" x14ac:dyDescent="0.35">
      <c r="A203" s="168"/>
      <c r="B203" s="168"/>
      <c r="C203" s="168"/>
      <c r="D203" s="207"/>
      <c r="E203" s="199" t="s">
        <v>211</v>
      </c>
      <c r="F203" s="214">
        <f>SUM( F201:F202 )</f>
        <v>0.75</v>
      </c>
      <c r="G203" s="199" t="s">
        <v>105</v>
      </c>
      <c r="H203" s="199"/>
      <c r="I203" s="199"/>
      <c r="J203" s="209"/>
      <c r="K203" s="209"/>
      <c r="L203" s="209"/>
      <c r="M203" s="209"/>
      <c r="N203" s="209"/>
      <c r="O203" s="209"/>
      <c r="P203" s="209"/>
      <c r="Q203" s="209"/>
      <c r="R203" s="209"/>
    </row>
    <row r="204" spans="1:18" s="166" customFormat="1" x14ac:dyDescent="0.35">
      <c r="A204" s="168"/>
      <c r="B204" s="168"/>
      <c r="C204" s="168"/>
      <c r="D204" s="207"/>
      <c r="E204" s="199"/>
      <c r="F204" s="208"/>
      <c r="G204" s="199"/>
      <c r="H204" s="199"/>
      <c r="I204" s="199"/>
      <c r="J204" s="209"/>
      <c r="K204" s="209"/>
      <c r="L204" s="209"/>
      <c r="M204" s="209"/>
      <c r="N204" s="209"/>
      <c r="O204" s="209"/>
      <c r="P204" s="209"/>
      <c r="Q204" s="209"/>
      <c r="R204" s="209"/>
    </row>
    <row r="205" spans="1:18" s="166" customFormat="1" x14ac:dyDescent="0.35">
      <c r="A205" s="168"/>
      <c r="B205" s="168"/>
      <c r="C205" s="168"/>
      <c r="D205" s="207"/>
      <c r="E205" s="200" t="str">
        <f xml:space="preserve"> E$164</f>
        <v>Company 1 total totex adjustment for [funded scheme 1] - water network plus (17-18 FYA CPIH deflated prices)</v>
      </c>
      <c r="F205" s="211">
        <f xml:space="preserve"> F$164</f>
        <v>-0.46393064035020815</v>
      </c>
      <c r="G205" s="200" t="str">
        <f xml:space="preserve"> G$164</f>
        <v>£m</v>
      </c>
      <c r="H205" s="199"/>
      <c r="I205" s="199"/>
      <c r="J205" s="209"/>
      <c r="K205" s="209"/>
      <c r="L205" s="209"/>
      <c r="M205" s="209"/>
      <c r="N205" s="209"/>
      <c r="O205" s="209"/>
      <c r="P205" s="209"/>
      <c r="Q205" s="209"/>
      <c r="R205" s="209"/>
    </row>
    <row r="206" spans="1:18" s="166" customFormat="1" x14ac:dyDescent="0.35">
      <c r="A206" s="168"/>
      <c r="B206" s="168"/>
      <c r="C206" s="168"/>
      <c r="D206" s="207"/>
      <c r="E206" s="212" t="str">
        <f xml:space="preserve"> InputsR!E$13</f>
        <v>Proportion of costs allocated to gate 3</v>
      </c>
      <c r="F206" s="213">
        <f xml:space="preserve"> InputsR!F$13</f>
        <v>0.35</v>
      </c>
      <c r="G206" s="212" t="str">
        <f xml:space="preserve"> InputsR!G$13</f>
        <v>%</v>
      </c>
      <c r="H206" s="199"/>
      <c r="I206" s="199"/>
      <c r="J206" s="209"/>
      <c r="K206" s="209"/>
      <c r="L206" s="209"/>
      <c r="M206" s="209"/>
      <c r="N206" s="209"/>
      <c r="O206" s="209"/>
      <c r="P206" s="209"/>
      <c r="Q206" s="209"/>
      <c r="R206" s="209"/>
    </row>
    <row r="207" spans="1:18" s="166" customFormat="1" x14ac:dyDescent="0.35">
      <c r="A207" s="168"/>
      <c r="B207" s="168"/>
      <c r="C207" s="168"/>
      <c r="D207" s="207"/>
      <c r="E207" s="200" t="str">
        <f xml:space="preserve"> E$203</f>
        <v>Total proportion of costs allocated to gates 3-4 - company 1 water network plus - funded scheme 1</v>
      </c>
      <c r="F207" s="215">
        <f xml:space="preserve"> F$203</f>
        <v>0.75</v>
      </c>
      <c r="G207" s="200" t="str">
        <f xml:space="preserve"> G$203</f>
        <v>%</v>
      </c>
      <c r="H207" s="199"/>
      <c r="I207" s="199"/>
      <c r="J207" s="209"/>
      <c r="K207" s="209"/>
      <c r="L207" s="209"/>
      <c r="M207" s="209"/>
      <c r="N207" s="209"/>
      <c r="O207" s="209"/>
      <c r="P207" s="209"/>
      <c r="Q207" s="209"/>
      <c r="R207" s="209"/>
    </row>
    <row r="208" spans="1:18" s="166" customFormat="1" x14ac:dyDescent="0.35">
      <c r="A208" s="168"/>
      <c r="B208" s="168"/>
      <c r="C208" s="168"/>
      <c r="D208" s="207"/>
      <c r="E208" s="212" t="str">
        <f xml:space="preserve"> InputsR!E$27</f>
        <v>Discount rate</v>
      </c>
      <c r="F208" s="213">
        <f xml:space="preserve"> InputsR!F$27</f>
        <v>2.92E-2</v>
      </c>
      <c r="G208" s="212" t="str">
        <f xml:space="preserve"> InputsR!G$27</f>
        <v>%</v>
      </c>
      <c r="H208" s="199"/>
      <c r="I208" s="199"/>
      <c r="J208" s="209"/>
      <c r="K208" s="209"/>
      <c r="L208" s="209"/>
      <c r="M208" s="209"/>
      <c r="N208" s="209"/>
      <c r="O208" s="209"/>
      <c r="P208" s="209"/>
      <c r="Q208" s="209"/>
      <c r="R208" s="209"/>
    </row>
    <row r="209" spans="1:18" s="166" customFormat="1" x14ac:dyDescent="0.35">
      <c r="A209" s="168"/>
      <c r="B209" s="168"/>
      <c r="C209" s="168"/>
      <c r="D209" s="207"/>
      <c r="E209" s="212" t="str">
        <f xml:space="preserve"> InputsR!E$19</f>
        <v>Years of discounting required for project abandoned at gate 2</v>
      </c>
      <c r="F209" s="216">
        <f xml:space="preserve"> InputsR!F$19</f>
        <v>2</v>
      </c>
      <c r="G209" s="212" t="str">
        <f xml:space="preserve"> InputsR!G$19</f>
        <v>#</v>
      </c>
      <c r="H209" s="199"/>
      <c r="I209" s="199"/>
      <c r="J209" s="209"/>
      <c r="K209" s="209"/>
      <c r="L209" s="209"/>
      <c r="M209" s="209"/>
      <c r="N209" s="209"/>
      <c r="O209" s="209"/>
      <c r="P209" s="209"/>
      <c r="Q209" s="209"/>
      <c r="R209" s="209"/>
    </row>
    <row r="210" spans="1:18" s="166" customFormat="1" x14ac:dyDescent="0.35">
      <c r="A210" s="168"/>
      <c r="B210" s="168"/>
      <c r="C210" s="168"/>
      <c r="D210" s="207"/>
      <c r="E210" s="199" t="s">
        <v>212</v>
      </c>
      <c r="F210" s="208">
        <f xml:space="preserve"> (F206 / F207) * F205 * (1 + F208) ^ F209</f>
        <v>-0.22932921926499589</v>
      </c>
      <c r="G210" s="199" t="s">
        <v>125</v>
      </c>
      <c r="H210" s="199"/>
      <c r="I210" s="199"/>
      <c r="J210" s="209"/>
      <c r="K210" s="209"/>
      <c r="L210" s="209"/>
      <c r="M210" s="209"/>
      <c r="N210" s="209"/>
      <c r="O210" s="209"/>
      <c r="P210" s="209"/>
      <c r="Q210" s="209"/>
      <c r="R210" s="209"/>
    </row>
    <row r="211" spans="1:18" s="166" customFormat="1" x14ac:dyDescent="0.35">
      <c r="A211" s="168"/>
      <c r="B211" s="168"/>
      <c r="C211" s="168"/>
      <c r="D211" s="207"/>
      <c r="E211" s="199"/>
      <c r="F211" s="208"/>
      <c r="G211" s="199"/>
      <c r="H211" s="199"/>
      <c r="I211" s="199"/>
      <c r="J211" s="209"/>
      <c r="K211" s="209"/>
      <c r="L211" s="209"/>
      <c r="M211" s="209"/>
      <c r="N211" s="209"/>
      <c r="O211" s="209"/>
      <c r="P211" s="209"/>
      <c r="Q211" s="209"/>
      <c r="R211" s="209"/>
    </row>
    <row r="212" spans="1:18" s="166" customFormat="1" x14ac:dyDescent="0.35">
      <c r="A212" s="168"/>
      <c r="B212" s="168"/>
      <c r="C212" s="168"/>
      <c r="D212" s="207"/>
      <c r="E212" s="200" t="str">
        <f xml:space="preserve"> E$164</f>
        <v>Company 1 total totex adjustment for [funded scheme 1] - water network plus (17-18 FYA CPIH deflated prices)</v>
      </c>
      <c r="F212" s="211">
        <f xml:space="preserve"> F$164</f>
        <v>-0.46393064035020815</v>
      </c>
      <c r="G212" s="200" t="str">
        <f xml:space="preserve"> G$164</f>
        <v>£m</v>
      </c>
      <c r="H212" s="199"/>
      <c r="I212" s="199"/>
      <c r="J212" s="209"/>
      <c r="K212" s="209"/>
      <c r="L212" s="209"/>
      <c r="M212" s="209"/>
      <c r="N212" s="209"/>
      <c r="O212" s="209"/>
      <c r="P212" s="209"/>
      <c r="Q212" s="209"/>
      <c r="R212" s="209"/>
    </row>
    <row r="213" spans="1:18" s="166" customFormat="1" x14ac:dyDescent="0.35">
      <c r="A213" s="168"/>
      <c r="B213" s="168"/>
      <c r="C213" s="168"/>
      <c r="D213" s="207"/>
      <c r="E213" s="212" t="str">
        <f xml:space="preserve"> InputsR!E$15</f>
        <v>Proportion of costs allocated to gate 4</v>
      </c>
      <c r="F213" s="213">
        <f xml:space="preserve"> InputsR!F$15</f>
        <v>0.4</v>
      </c>
      <c r="G213" s="212" t="str">
        <f xml:space="preserve"> InputsR!G$15</f>
        <v>%</v>
      </c>
      <c r="H213" s="199"/>
      <c r="I213" s="199"/>
      <c r="J213" s="209"/>
      <c r="K213" s="209"/>
      <c r="L213" s="209"/>
      <c r="M213" s="209"/>
      <c r="N213" s="209"/>
      <c r="O213" s="209"/>
      <c r="P213" s="209"/>
      <c r="Q213" s="209"/>
      <c r="R213" s="209"/>
    </row>
    <row r="214" spans="1:18" s="166" customFormat="1" x14ac:dyDescent="0.35">
      <c r="A214" s="168"/>
      <c r="B214" s="168"/>
      <c r="C214" s="168"/>
      <c r="D214" s="207"/>
      <c r="E214" s="200" t="str">
        <f xml:space="preserve"> E$203</f>
        <v>Total proportion of costs allocated to gates 3-4 - company 1 water network plus - funded scheme 1</v>
      </c>
      <c r="F214" s="215">
        <f xml:space="preserve"> F$203</f>
        <v>0.75</v>
      </c>
      <c r="G214" s="200" t="str">
        <f xml:space="preserve"> G$203</f>
        <v>%</v>
      </c>
      <c r="H214" s="199"/>
      <c r="I214" s="199"/>
      <c r="J214" s="209"/>
      <c r="K214" s="209"/>
      <c r="L214" s="209"/>
      <c r="M214" s="209"/>
      <c r="N214" s="209"/>
      <c r="O214" s="209"/>
      <c r="P214" s="209"/>
      <c r="Q214" s="209"/>
      <c r="R214" s="209"/>
    </row>
    <row r="215" spans="1:18" s="166" customFormat="1" x14ac:dyDescent="0.35">
      <c r="A215" s="168"/>
      <c r="B215" s="168"/>
      <c r="C215" s="168"/>
      <c r="D215" s="207"/>
      <c r="E215" s="212" t="str">
        <f xml:space="preserve"> InputsR!E$27</f>
        <v>Discount rate</v>
      </c>
      <c r="F215" s="213">
        <f xml:space="preserve"> InputsR!F$27</f>
        <v>2.92E-2</v>
      </c>
      <c r="G215" s="212" t="str">
        <f xml:space="preserve"> InputsR!G$27</f>
        <v>%</v>
      </c>
      <c r="H215" s="199"/>
      <c r="I215" s="199"/>
      <c r="J215" s="209"/>
      <c r="K215" s="209"/>
      <c r="L215" s="209"/>
      <c r="M215" s="209"/>
      <c r="N215" s="209"/>
      <c r="O215" s="209"/>
      <c r="P215" s="209"/>
      <c r="Q215" s="209"/>
      <c r="R215" s="209"/>
    </row>
    <row r="216" spans="1:18" s="166" customFormat="1" x14ac:dyDescent="0.35">
      <c r="A216" s="168"/>
      <c r="B216" s="168"/>
      <c r="C216" s="168"/>
      <c r="D216" s="207"/>
      <c r="E216" s="212" t="str">
        <f xml:space="preserve"> InputsR!E$21</f>
        <v>Years of discounting required for project abandoned at gate 3</v>
      </c>
      <c r="F216" s="216">
        <f xml:space="preserve"> InputsR!F$21</f>
        <v>1</v>
      </c>
      <c r="G216" s="212" t="str">
        <f xml:space="preserve"> InputsR!G$21</f>
        <v>#</v>
      </c>
      <c r="H216" s="199"/>
      <c r="I216" s="199"/>
      <c r="J216" s="209"/>
      <c r="K216" s="209"/>
      <c r="L216" s="209"/>
      <c r="M216" s="209"/>
      <c r="N216" s="209"/>
      <c r="O216" s="209"/>
      <c r="P216" s="209"/>
      <c r="Q216" s="209"/>
      <c r="R216" s="209"/>
    </row>
    <row r="217" spans="1:18" s="166" customFormat="1" x14ac:dyDescent="0.35">
      <c r="A217" s="168"/>
      <c r="B217" s="168"/>
      <c r="C217" s="168"/>
      <c r="D217" s="207"/>
      <c r="E217" s="199" t="s">
        <v>213</v>
      </c>
      <c r="F217" s="208">
        <f xml:space="preserve"> (F213 / F214) * F212 * (1 + F215) ^ F216</f>
        <v>-0.25465462135916489</v>
      </c>
      <c r="G217" s="199" t="s">
        <v>125</v>
      </c>
      <c r="H217" s="199"/>
      <c r="I217" s="199"/>
      <c r="J217" s="209"/>
      <c r="K217" s="209"/>
      <c r="L217" s="209"/>
      <c r="M217" s="209"/>
      <c r="N217" s="209"/>
      <c r="O217" s="209"/>
      <c r="P217" s="209"/>
      <c r="Q217" s="209"/>
      <c r="R217" s="209"/>
    </row>
    <row r="218" spans="1:18" s="166" customFormat="1" x14ac:dyDescent="0.35">
      <c r="A218" s="168"/>
      <c r="B218" s="168"/>
      <c r="C218" s="168"/>
      <c r="D218" s="207"/>
      <c r="E218" s="199"/>
      <c r="F218" s="208"/>
      <c r="G218" s="199"/>
      <c r="H218" s="199"/>
      <c r="I218" s="199"/>
      <c r="J218" s="209"/>
      <c r="K218" s="209"/>
      <c r="L218" s="209"/>
      <c r="M218" s="209"/>
      <c r="N218" s="209"/>
      <c r="O218" s="209"/>
      <c r="P218" s="209"/>
      <c r="Q218" s="209"/>
      <c r="R218" s="209"/>
    </row>
    <row r="219" spans="1:18" s="166" customFormat="1" x14ac:dyDescent="0.35">
      <c r="A219" s="168"/>
      <c r="B219" s="168"/>
      <c r="C219" s="168"/>
      <c r="D219" s="207"/>
      <c r="E219" s="200" t="str">
        <f xml:space="preserve"> E$210</f>
        <v>Company 1 total totex adjustment for [funded scheme 1] financing adjustment (gate 3 element) (gate 2 abandonment) - water network plus (17-18 FYA CPIH deflated prices)</v>
      </c>
      <c r="F219" s="211">
        <f xml:space="preserve"> F$210</f>
        <v>-0.22932921926499589</v>
      </c>
      <c r="G219" s="200" t="str">
        <f xml:space="preserve"> G$210</f>
        <v>£m</v>
      </c>
      <c r="H219" s="199"/>
      <c r="I219" s="199"/>
      <c r="J219" s="209"/>
      <c r="K219" s="209"/>
      <c r="L219" s="209"/>
      <c r="M219" s="209"/>
      <c r="N219" s="209"/>
      <c r="O219" s="209"/>
      <c r="P219" s="209"/>
      <c r="Q219" s="209"/>
      <c r="R219" s="209"/>
    </row>
    <row r="220" spans="1:18" s="166" customFormat="1" x14ac:dyDescent="0.35">
      <c r="A220" s="168"/>
      <c r="B220" s="168"/>
      <c r="C220" s="168"/>
      <c r="D220" s="207"/>
      <c r="E220" s="200" t="str">
        <f xml:space="preserve"> E$217</f>
        <v>Company 1 total totex adjustment for [funded scheme 1] financing adjustment (gate 4 element) (gate 2 abandonment) - water network plus (17-18 FYA CPIH deflated prices)</v>
      </c>
      <c r="F220" s="211">
        <f xml:space="preserve"> F$217</f>
        <v>-0.25465462135916489</v>
      </c>
      <c r="G220" s="200" t="str">
        <f xml:space="preserve"> G$217</f>
        <v>£m</v>
      </c>
      <c r="H220" s="199"/>
      <c r="I220" s="199"/>
      <c r="J220" s="209"/>
      <c r="K220" s="209"/>
      <c r="L220" s="209"/>
      <c r="M220" s="209"/>
      <c r="N220" s="209"/>
      <c r="O220" s="209"/>
      <c r="P220" s="209"/>
      <c r="Q220" s="209"/>
      <c r="R220" s="209"/>
    </row>
    <row r="221" spans="1:18" s="166" customFormat="1" x14ac:dyDescent="0.35">
      <c r="A221" s="168"/>
      <c r="B221" s="168"/>
      <c r="C221" s="168"/>
      <c r="D221" s="207"/>
      <c r="E221" s="199" t="s">
        <v>214</v>
      </c>
      <c r="F221" s="208">
        <f>SUM( F219:F220 )</f>
        <v>-0.48398384062416078</v>
      </c>
      <c r="G221" s="199" t="s">
        <v>125</v>
      </c>
      <c r="H221" s="199"/>
      <c r="I221" s="199"/>
      <c r="J221" s="209"/>
      <c r="K221" s="209"/>
      <c r="L221" s="209"/>
      <c r="M221" s="209"/>
      <c r="N221" s="209"/>
      <c r="O221" s="209"/>
      <c r="P221" s="209"/>
      <c r="Q221" s="209"/>
      <c r="R221" s="209"/>
    </row>
    <row r="222" spans="1:18" s="166" customFormat="1" x14ac:dyDescent="0.35">
      <c r="A222" s="168"/>
      <c r="B222" s="168"/>
      <c r="C222" s="168"/>
      <c r="D222" s="207"/>
      <c r="E222" s="199"/>
      <c r="F222" s="208"/>
      <c r="G222" s="199"/>
      <c r="H222" s="199"/>
      <c r="I222" s="199"/>
      <c r="J222" s="209"/>
      <c r="K222" s="209"/>
      <c r="L222" s="209"/>
      <c r="M222" s="209"/>
      <c r="N222" s="209"/>
      <c r="O222" s="209"/>
      <c r="P222" s="209"/>
      <c r="Q222" s="209"/>
      <c r="R222" s="209"/>
    </row>
    <row r="223" spans="1:18" s="166" customFormat="1" x14ac:dyDescent="0.35">
      <c r="A223" s="168"/>
      <c r="B223" s="168"/>
      <c r="C223" s="168"/>
      <c r="D223" s="120" t="s">
        <v>194</v>
      </c>
      <c r="E223" s="120"/>
      <c r="F223" s="208"/>
      <c r="G223" s="199"/>
      <c r="H223" s="199"/>
      <c r="I223" s="199"/>
      <c r="J223" s="209"/>
      <c r="K223" s="209"/>
      <c r="L223" s="209"/>
      <c r="M223" s="209"/>
      <c r="N223" s="209"/>
      <c r="O223" s="209"/>
      <c r="P223" s="209"/>
      <c r="Q223" s="209"/>
      <c r="R223" s="209"/>
    </row>
    <row r="224" spans="1:18" s="166" customFormat="1" x14ac:dyDescent="0.35">
      <c r="A224" s="168"/>
      <c r="B224" s="168"/>
      <c r="C224" s="168"/>
      <c r="D224" s="207"/>
      <c r="E224" s="199"/>
      <c r="F224" s="208"/>
      <c r="G224" s="199"/>
      <c r="H224" s="199"/>
      <c r="I224" s="199"/>
      <c r="J224" s="209"/>
      <c r="K224" s="209"/>
      <c r="L224" s="209"/>
      <c r="M224" s="209"/>
      <c r="N224" s="209"/>
      <c r="O224" s="209"/>
      <c r="P224" s="209"/>
      <c r="Q224" s="209"/>
      <c r="R224" s="209"/>
    </row>
    <row r="225" spans="1:18" s="166" customFormat="1" x14ac:dyDescent="0.35">
      <c r="A225" s="168"/>
      <c r="B225" s="168"/>
      <c r="C225" s="168"/>
      <c r="D225" s="207"/>
      <c r="E225" s="200" t="str">
        <f xml:space="preserve"> E$164</f>
        <v>Company 1 total totex adjustment for [funded scheme 1] - water network plus (17-18 FYA CPIH deflated prices)</v>
      </c>
      <c r="F225" s="211">
        <f xml:space="preserve"> F$164</f>
        <v>-0.46393064035020815</v>
      </c>
      <c r="G225" s="200" t="str">
        <f xml:space="preserve"> G$164</f>
        <v>£m</v>
      </c>
      <c r="H225" s="199"/>
      <c r="I225" s="199"/>
      <c r="J225" s="209"/>
      <c r="K225" s="209"/>
      <c r="L225" s="209"/>
      <c r="M225" s="209"/>
      <c r="N225" s="209"/>
      <c r="O225" s="209"/>
      <c r="P225" s="209"/>
      <c r="Q225" s="209"/>
      <c r="R225" s="209"/>
    </row>
    <row r="226" spans="1:18" s="166" customFormat="1" x14ac:dyDescent="0.35">
      <c r="A226" s="168"/>
      <c r="B226" s="168"/>
      <c r="C226" s="168"/>
      <c r="D226" s="207"/>
      <c r="E226" s="212" t="str">
        <f xml:space="preserve"> InputsR!E$27</f>
        <v>Discount rate</v>
      </c>
      <c r="F226" s="213">
        <f xml:space="preserve"> InputsR!F$27</f>
        <v>2.92E-2</v>
      </c>
      <c r="G226" s="212" t="str">
        <f xml:space="preserve"> InputsR!G$27</f>
        <v>%</v>
      </c>
      <c r="H226" s="199"/>
      <c r="I226" s="199"/>
      <c r="J226" s="209"/>
      <c r="K226" s="209"/>
      <c r="L226" s="209"/>
      <c r="M226" s="209"/>
      <c r="N226" s="209"/>
      <c r="O226" s="209"/>
      <c r="P226" s="209"/>
      <c r="Q226" s="209"/>
      <c r="R226" s="209"/>
    </row>
    <row r="227" spans="1:18" s="166" customFormat="1" x14ac:dyDescent="0.35">
      <c r="A227" s="168"/>
      <c r="B227" s="168"/>
      <c r="C227" s="168"/>
      <c r="D227" s="207"/>
      <c r="E227" s="212" t="str">
        <f xml:space="preserve"> InputsR!E$21</f>
        <v>Years of discounting required for project abandoned at gate 3</v>
      </c>
      <c r="F227" s="216">
        <f xml:space="preserve"> InputsR!F$21</f>
        <v>1</v>
      </c>
      <c r="G227" s="212" t="str">
        <f xml:space="preserve"> InputsR!G$21</f>
        <v>#</v>
      </c>
      <c r="H227" s="199"/>
      <c r="I227" s="199"/>
      <c r="J227" s="209"/>
      <c r="K227" s="209"/>
      <c r="L227" s="209"/>
      <c r="M227" s="209"/>
      <c r="N227" s="209"/>
      <c r="O227" s="209"/>
      <c r="P227" s="209"/>
      <c r="Q227" s="209"/>
      <c r="R227" s="209"/>
    </row>
    <row r="228" spans="1:18" s="166" customFormat="1" x14ac:dyDescent="0.35">
      <c r="A228" s="168"/>
      <c r="B228" s="168"/>
      <c r="C228" s="168"/>
      <c r="D228" s="207"/>
      <c r="E228" s="199" t="s">
        <v>215</v>
      </c>
      <c r="F228" s="208">
        <f xml:space="preserve"> F225 * (1 + F226) ^ F227</f>
        <v>-0.47747741504843416</v>
      </c>
      <c r="G228" s="199" t="s">
        <v>125</v>
      </c>
      <c r="H228" s="199"/>
      <c r="I228" s="199"/>
      <c r="J228" s="209"/>
      <c r="K228" s="209"/>
      <c r="L228" s="209"/>
      <c r="M228" s="209"/>
      <c r="N228" s="209"/>
      <c r="O228" s="209"/>
      <c r="P228" s="209"/>
      <c r="Q228" s="209"/>
      <c r="R228" s="209"/>
    </row>
    <row r="229" spans="1:18" s="166" customFormat="1" x14ac:dyDescent="0.35">
      <c r="A229" s="168"/>
      <c r="B229" s="168"/>
      <c r="C229" s="168"/>
      <c r="D229" s="207"/>
      <c r="E229" s="199"/>
      <c r="F229" s="208"/>
      <c r="G229" s="199"/>
      <c r="H229" s="199"/>
      <c r="I229" s="199"/>
      <c r="J229" s="209"/>
      <c r="K229" s="209"/>
      <c r="L229" s="209"/>
      <c r="M229" s="209"/>
      <c r="N229" s="209"/>
      <c r="O229" s="209"/>
      <c r="P229" s="209"/>
      <c r="Q229" s="209"/>
      <c r="R229" s="209"/>
    </row>
    <row r="230" spans="1:18" s="166" customFormat="1" x14ac:dyDescent="0.35">
      <c r="A230" s="168"/>
      <c r="B230" s="168"/>
      <c r="C230" s="168"/>
      <c r="D230" s="207"/>
      <c r="E230" s="200" t="str">
        <f xml:space="preserve"> E$197</f>
        <v>Company 1 total totex adjustment for [funded scheme 1] financing adjustment (if project is abandoned at gate 1) - water network plus (17-18 FYA CPIH deflated prices)</v>
      </c>
      <c r="F230" s="211">
        <f xml:space="preserve"> F$197</f>
        <v>-0.48761473592520554</v>
      </c>
      <c r="G230" s="200" t="str">
        <f xml:space="preserve"> G$197</f>
        <v>£m</v>
      </c>
      <c r="H230" s="199"/>
      <c r="I230" s="199"/>
      <c r="J230" s="209"/>
      <c r="K230" s="209"/>
      <c r="L230" s="209"/>
      <c r="M230" s="209"/>
      <c r="N230" s="209"/>
      <c r="O230" s="209"/>
      <c r="P230" s="209"/>
      <c r="Q230" s="209"/>
      <c r="R230" s="209"/>
    </row>
    <row r="231" spans="1:18" s="166" customFormat="1" x14ac:dyDescent="0.35">
      <c r="A231" s="168"/>
      <c r="B231" s="168"/>
      <c r="C231" s="168"/>
      <c r="D231" s="207"/>
      <c r="E231" s="200" t="str">
        <f xml:space="preserve"> E$221</f>
        <v>Company 1 total totex adjustment for [funded scheme 1] financing adjustment (if project is abandoned at gate 2) - water network plus (17-18 FYA CPIH deflated prices)</v>
      </c>
      <c r="F231" s="211">
        <f xml:space="preserve"> F$221</f>
        <v>-0.48398384062416078</v>
      </c>
      <c r="G231" s="200" t="str">
        <f xml:space="preserve"> G$221</f>
        <v>£m</v>
      </c>
      <c r="H231" s="199"/>
      <c r="I231" s="199"/>
      <c r="J231" s="209"/>
      <c r="K231" s="209"/>
      <c r="L231" s="209"/>
      <c r="M231" s="209"/>
      <c r="N231" s="209"/>
      <c r="O231" s="209"/>
      <c r="P231" s="209"/>
      <c r="Q231" s="209"/>
      <c r="R231" s="209"/>
    </row>
    <row r="232" spans="1:18" s="166" customFormat="1" x14ac:dyDescent="0.35">
      <c r="A232" s="168"/>
      <c r="B232" s="168"/>
      <c r="C232" s="168"/>
      <c r="D232" s="207"/>
      <c r="E232" s="200" t="str">
        <f xml:space="preserve"> E$228</f>
        <v>Company 1 total totex adjustment for [funded scheme 1] financing adjustment (if project is abandoned at gate 3) - water network plus (17-18 FYA CPIH deflated prices)</v>
      </c>
      <c r="F232" s="211">
        <f xml:space="preserve"> F$228</f>
        <v>-0.47747741504843416</v>
      </c>
      <c r="G232" s="200" t="str">
        <f xml:space="preserve"> G$228</f>
        <v>£m</v>
      </c>
      <c r="H232" s="199"/>
      <c r="I232" s="199"/>
      <c r="J232" s="209"/>
      <c r="K232" s="209"/>
      <c r="L232" s="209"/>
      <c r="M232" s="209"/>
      <c r="N232" s="209"/>
      <c r="O232" s="209"/>
      <c r="P232" s="209"/>
      <c r="Q232" s="209"/>
      <c r="R232" s="209"/>
    </row>
    <row r="233" spans="1:18" s="166" customFormat="1" x14ac:dyDescent="0.35">
      <c r="A233" s="168"/>
      <c r="B233" s="168"/>
      <c r="C233" s="168"/>
      <c r="D233" s="207"/>
      <c r="E233" s="212" t="str">
        <f xml:space="preserve"> InputsR!E$41</f>
        <v>Gate [funded scheme 1] has progressed to (up to gate 4)</v>
      </c>
      <c r="F233" s="217">
        <f xml:space="preserve"> InputsR!F$41</f>
        <v>4</v>
      </c>
      <c r="G233" s="212" t="str">
        <f xml:space="preserve"> InputsR!G$41</f>
        <v>#</v>
      </c>
      <c r="H233" s="199"/>
      <c r="I233" s="199"/>
      <c r="J233" s="209"/>
      <c r="K233" s="209"/>
      <c r="L233" s="209"/>
      <c r="M233" s="209"/>
      <c r="N233" s="209"/>
      <c r="O233" s="209"/>
      <c r="P233" s="209"/>
      <c r="Q233" s="209"/>
      <c r="R233" s="209"/>
    </row>
    <row r="234" spans="1:18" s="166" customFormat="1" x14ac:dyDescent="0.35">
      <c r="A234" s="168"/>
      <c r="B234" s="168"/>
      <c r="C234" s="168"/>
      <c r="D234" s="207"/>
      <c r="E234" s="200" t="str">
        <f xml:space="preserve"> E$164</f>
        <v>Company 1 total totex adjustment for [funded scheme 1] - water network plus (17-18 FYA CPIH deflated prices)</v>
      </c>
      <c r="F234" s="211">
        <f xml:space="preserve"> F$164</f>
        <v>-0.46393064035020815</v>
      </c>
      <c r="G234" s="200" t="str">
        <f xml:space="preserve"> G$164</f>
        <v>£m</v>
      </c>
      <c r="H234" s="199"/>
      <c r="I234" s="199"/>
      <c r="J234" s="209"/>
      <c r="K234" s="209"/>
      <c r="L234" s="209"/>
      <c r="M234" s="209"/>
      <c r="N234" s="209"/>
      <c r="O234" s="209"/>
      <c r="P234" s="209"/>
      <c r="Q234" s="209"/>
      <c r="R234" s="209"/>
    </row>
    <row r="235" spans="1:18" s="166" customFormat="1" x14ac:dyDescent="0.35">
      <c r="A235" s="168"/>
      <c r="B235" s="168"/>
      <c r="C235" s="168"/>
      <c r="D235" s="207"/>
      <c r="E235" s="200" t="s">
        <v>216</v>
      </c>
      <c r="F235" s="208">
        <f xml:space="preserve"> ( IF(F233 = 4, 0, IF(F233 = 3, F232, IF(F233 = 2, F231, IF(F233 = 1, F230) ) ) ) - F234 )</f>
        <v>0.46393064035020815</v>
      </c>
      <c r="G235" s="199" t="s">
        <v>125</v>
      </c>
      <c r="H235" s="199"/>
      <c r="I235" s="199"/>
      <c r="J235" s="209"/>
      <c r="K235" s="209"/>
      <c r="L235" s="209"/>
      <c r="M235" s="209"/>
      <c r="N235" s="209"/>
      <c r="O235" s="209"/>
      <c r="P235" s="209"/>
      <c r="Q235" s="209"/>
      <c r="R235" s="209"/>
    </row>
    <row r="236" spans="1:18" s="143" customFormat="1" x14ac:dyDescent="0.35">
      <c r="A236" s="111"/>
      <c r="B236" s="111"/>
      <c r="C236" s="111"/>
      <c r="D236" s="111"/>
      <c r="E236" s="186"/>
      <c r="F236" s="169"/>
      <c r="G236" s="111"/>
      <c r="H236" s="169"/>
      <c r="I236" s="169"/>
      <c r="J236" s="169"/>
      <c r="K236" s="169"/>
      <c r="L236" s="169"/>
      <c r="M236" s="169"/>
      <c r="N236" s="169"/>
      <c r="O236" s="169"/>
      <c r="P236" s="169"/>
      <c r="Q236" s="169"/>
      <c r="R236" s="169"/>
    </row>
    <row r="237" spans="1:18" s="166" customFormat="1" x14ac:dyDescent="0.35">
      <c r="A237" s="168"/>
      <c r="B237" s="168"/>
      <c r="C237" s="168"/>
      <c r="D237" s="168"/>
      <c r="E237" s="111" t="str">
        <f xml:space="preserve"> InputsR!E$57</f>
        <v>Affinity Water PAYG ratio - water network plus</v>
      </c>
      <c r="F237" s="167">
        <f xml:space="preserve"> InputsR!F$57</f>
        <v>0.61499999999999999</v>
      </c>
      <c r="G237" s="111" t="str">
        <f xml:space="preserve"> InputsR!G$57</f>
        <v>%</v>
      </c>
      <c r="H237" s="111"/>
      <c r="I237" s="111"/>
      <c r="J237" s="111"/>
      <c r="K237" s="111"/>
      <c r="L237" s="111"/>
      <c r="M237" s="111"/>
      <c r="N237" s="111"/>
      <c r="O237" s="111"/>
      <c r="P237" s="111"/>
      <c r="Q237" s="111"/>
      <c r="R237" s="111"/>
    </row>
    <row r="238" spans="1:18" s="143" customFormat="1" x14ac:dyDescent="0.35">
      <c r="A238" s="111"/>
      <c r="B238" s="111"/>
      <c r="C238" s="111"/>
      <c r="D238" s="111"/>
      <c r="E238" s="191" t="str">
        <f xml:space="preserve"> E$164</f>
        <v>Company 1 total totex adjustment for [funded scheme 1] - water network plus (17-18 FYA CPIH deflated prices)</v>
      </c>
      <c r="F238" s="192">
        <f xml:space="preserve"> F$164</f>
        <v>-0.46393064035020815</v>
      </c>
      <c r="G238" s="191" t="str">
        <f xml:space="preserve"> G$164</f>
        <v>£m</v>
      </c>
      <c r="H238" s="187"/>
      <c r="I238" s="187"/>
      <c r="J238" s="188"/>
      <c r="K238" s="188"/>
      <c r="L238" s="188"/>
      <c r="M238" s="188"/>
      <c r="N238" s="188"/>
      <c r="O238" s="188"/>
      <c r="P238" s="188"/>
      <c r="Q238" s="188"/>
      <c r="R238" s="188"/>
    </row>
    <row r="239" spans="1:18" s="143" customFormat="1" x14ac:dyDescent="0.35">
      <c r="A239" s="111"/>
      <c r="B239" s="111"/>
      <c r="C239" s="111"/>
      <c r="D239" s="111"/>
      <c r="E239" s="111" t="str">
        <f xml:space="preserve"> InputsR!E$71</f>
        <v>Affinity Water penalty for Grand Union Canal Transfer - water network plus (17-18 FYA CPIH deflated prices)</v>
      </c>
      <c r="F239" s="194">
        <f xml:space="preserve"> InputsR!F$71</f>
        <v>0</v>
      </c>
      <c r="G239" s="111" t="str">
        <f xml:space="preserve"> InputsR!G$71</f>
        <v>£m</v>
      </c>
      <c r="H239" s="187"/>
      <c r="I239" s="187"/>
      <c r="J239" s="188"/>
      <c r="K239" s="188"/>
      <c r="L239" s="188"/>
      <c r="M239" s="188"/>
      <c r="N239" s="188"/>
      <c r="O239" s="188"/>
      <c r="P239" s="188"/>
      <c r="Q239" s="188"/>
      <c r="R239" s="188"/>
    </row>
    <row r="240" spans="1:18" s="143" customFormat="1" x14ac:dyDescent="0.35">
      <c r="A240" s="111"/>
      <c r="B240" s="111"/>
      <c r="C240" s="111"/>
      <c r="D240" s="111"/>
      <c r="E240" s="187" t="str">
        <f xml:space="preserve"> E$235</f>
        <v>Company 1 total totex adjustment for [funded scheme 1] financing adjustment - water network plus (17-18 FYA CPIH deflated prices)</v>
      </c>
      <c r="F240" s="185">
        <f xml:space="preserve"> F$235</f>
        <v>0.46393064035020815</v>
      </c>
      <c r="G240" s="187" t="str">
        <f xml:space="preserve"> G$235</f>
        <v>£m</v>
      </c>
      <c r="H240" s="187"/>
      <c r="I240" s="187"/>
      <c r="J240" s="188"/>
      <c r="K240" s="188"/>
      <c r="L240" s="188"/>
      <c r="M240" s="188"/>
      <c r="N240" s="188"/>
      <c r="O240" s="188"/>
      <c r="P240" s="188"/>
      <c r="Q240" s="188"/>
      <c r="R240" s="188"/>
    </row>
    <row r="241" spans="1:18" s="143" customFormat="1" ht="15" thickBot="1" x14ac:dyDescent="0.4">
      <c r="A241" s="111"/>
      <c r="B241" s="111"/>
      <c r="C241" s="111"/>
      <c r="D241" s="111"/>
      <c r="E241" s="178" t="s">
        <v>217</v>
      </c>
      <c r="F241" s="179">
        <f xml:space="preserve"> F237 * ( F238 + F239 + F240 )</f>
        <v>0</v>
      </c>
      <c r="G241" s="178" t="s">
        <v>125</v>
      </c>
      <c r="H241" s="178"/>
      <c r="I241" s="178"/>
      <c r="J241" s="178"/>
      <c r="K241" s="178"/>
      <c r="L241" s="178"/>
      <c r="M241" s="178"/>
      <c r="N241" s="178"/>
      <c r="O241" s="178"/>
      <c r="P241" s="178"/>
      <c r="Q241" s="178"/>
      <c r="R241" s="178"/>
    </row>
    <row r="242" spans="1:18" s="143" customFormat="1" ht="15" thickTop="1" x14ac:dyDescent="0.35">
      <c r="A242" s="111"/>
      <c r="B242" s="111"/>
      <c r="C242" s="111"/>
      <c r="D242" s="111"/>
      <c r="E242" s="168"/>
      <c r="F242" s="168"/>
      <c r="G242" s="168"/>
      <c r="H242" s="168"/>
      <c r="I242" s="168"/>
      <c r="J242" s="168"/>
      <c r="K242" s="168"/>
      <c r="L242" s="168"/>
      <c r="M242" s="168"/>
      <c r="N242" s="168"/>
      <c r="O242" s="168"/>
      <c r="P242" s="168"/>
      <c r="Q242" s="168"/>
      <c r="R242" s="168"/>
    </row>
    <row r="243" spans="1:18" s="166" customFormat="1" x14ac:dyDescent="0.35">
      <c r="A243" s="168"/>
      <c r="B243" s="168"/>
      <c r="C243" s="168"/>
      <c r="D243" s="168"/>
      <c r="E243" s="111" t="str">
        <f xml:space="preserve"> InputsR!E$57</f>
        <v>Affinity Water PAYG ratio - water network plus</v>
      </c>
      <c r="F243" s="167">
        <f xml:space="preserve"> InputsR!F$57</f>
        <v>0.61499999999999999</v>
      </c>
      <c r="G243" s="111" t="str">
        <f xml:space="preserve"> InputsR!G$57</f>
        <v>%</v>
      </c>
      <c r="H243" s="111"/>
      <c r="I243" s="111"/>
      <c r="J243" s="111"/>
      <c r="K243" s="111"/>
      <c r="L243" s="111"/>
      <c r="M243" s="111"/>
      <c r="N243" s="111"/>
      <c r="O243" s="111"/>
      <c r="P243" s="111"/>
      <c r="Q243" s="111"/>
      <c r="R243" s="111"/>
    </row>
    <row r="244" spans="1:18" s="143" customFormat="1" x14ac:dyDescent="0.35">
      <c r="A244" s="111"/>
      <c r="B244" s="111"/>
      <c r="C244" s="111"/>
      <c r="D244" s="111"/>
      <c r="E244" s="191" t="str">
        <f xml:space="preserve"> E$164</f>
        <v>Company 1 total totex adjustment for [funded scheme 1] - water network plus (17-18 FYA CPIH deflated prices)</v>
      </c>
      <c r="F244" s="192">
        <f xml:space="preserve"> F$164</f>
        <v>-0.46393064035020815</v>
      </c>
      <c r="G244" s="191" t="str">
        <f xml:space="preserve"> G$164</f>
        <v>£m</v>
      </c>
      <c r="H244" s="187"/>
      <c r="I244" s="187"/>
      <c r="J244" s="188"/>
      <c r="K244" s="188"/>
      <c r="L244" s="188"/>
      <c r="M244" s="188"/>
      <c r="N244" s="188"/>
      <c r="O244" s="188"/>
      <c r="P244" s="188"/>
      <c r="Q244" s="188"/>
      <c r="R244" s="188"/>
    </row>
    <row r="245" spans="1:18" s="143" customFormat="1" x14ac:dyDescent="0.35">
      <c r="A245" s="111"/>
      <c r="B245" s="111"/>
      <c r="C245" s="111"/>
      <c r="D245" s="111"/>
      <c r="E245" s="111" t="str">
        <f xml:space="preserve"> InputsR!E$71</f>
        <v>Affinity Water penalty for Grand Union Canal Transfer - water network plus (17-18 FYA CPIH deflated prices)</v>
      </c>
      <c r="F245" s="194">
        <f xml:space="preserve"> InputsR!F$71</f>
        <v>0</v>
      </c>
      <c r="G245" s="111" t="str">
        <f xml:space="preserve"> InputsR!G$71</f>
        <v>£m</v>
      </c>
      <c r="H245" s="187"/>
      <c r="I245" s="187"/>
      <c r="J245" s="188"/>
      <c r="K245" s="188"/>
      <c r="L245" s="188"/>
      <c r="M245" s="188"/>
      <c r="N245" s="188"/>
      <c r="O245" s="188"/>
      <c r="P245" s="188"/>
      <c r="Q245" s="188"/>
      <c r="R245" s="188"/>
    </row>
    <row r="246" spans="1:18" s="143" customFormat="1" x14ac:dyDescent="0.35">
      <c r="A246" s="111"/>
      <c r="B246" s="111"/>
      <c r="C246" s="111"/>
      <c r="D246" s="111"/>
      <c r="E246" s="187" t="str">
        <f xml:space="preserve"> E$235</f>
        <v>Company 1 total totex adjustment for [funded scheme 1] financing adjustment - water network plus (17-18 FYA CPIH deflated prices)</v>
      </c>
      <c r="F246" s="192">
        <f xml:space="preserve"> F$235</f>
        <v>0.46393064035020815</v>
      </c>
      <c r="G246" s="187" t="str">
        <f xml:space="preserve"> G$235</f>
        <v>£m</v>
      </c>
      <c r="H246" s="187"/>
      <c r="I246" s="187"/>
      <c r="J246" s="188"/>
      <c r="K246" s="188"/>
      <c r="L246" s="188"/>
      <c r="M246" s="188"/>
      <c r="N246" s="188"/>
      <c r="O246" s="188"/>
      <c r="P246" s="188"/>
      <c r="Q246" s="188"/>
      <c r="R246" s="188"/>
    </row>
    <row r="247" spans="1:18" s="143" customFormat="1" ht="15" thickBot="1" x14ac:dyDescent="0.4">
      <c r="A247" s="111"/>
      <c r="B247" s="111"/>
      <c r="C247" s="111"/>
      <c r="D247" s="111"/>
      <c r="E247" s="178" t="s">
        <v>218</v>
      </c>
      <c r="F247" s="179">
        <f xml:space="preserve"> ( 1 - F243 ) * ( F244 + F245 + F246 )</f>
        <v>0</v>
      </c>
      <c r="G247" s="178" t="s">
        <v>125</v>
      </c>
      <c r="H247" s="178"/>
      <c r="I247" s="178"/>
      <c r="J247" s="178"/>
      <c r="K247" s="178"/>
      <c r="L247" s="178"/>
      <c r="M247" s="178"/>
      <c r="N247" s="178"/>
      <c r="O247" s="178"/>
      <c r="P247" s="178"/>
      <c r="Q247" s="178"/>
      <c r="R247" s="178"/>
    </row>
    <row r="248" spans="1:18" s="143" customFormat="1" ht="15" thickTop="1" x14ac:dyDescent="0.35">
      <c r="A248" s="111"/>
      <c r="B248" s="111"/>
      <c r="C248" s="111"/>
      <c r="D248" s="111"/>
      <c r="E248" s="180"/>
      <c r="F248" s="181"/>
      <c r="G248" s="180"/>
      <c r="H248" s="180"/>
      <c r="I248" s="180"/>
      <c r="J248" s="180"/>
      <c r="K248" s="180"/>
      <c r="L248" s="180"/>
      <c r="M248" s="180"/>
      <c r="N248" s="180"/>
      <c r="O248" s="180"/>
      <c r="P248" s="180"/>
      <c r="Q248" s="180"/>
      <c r="R248" s="180"/>
    </row>
    <row r="249" spans="1:18" x14ac:dyDescent="0.35">
      <c r="A249" s="244"/>
      <c r="B249" s="172" t="s">
        <v>219</v>
      </c>
      <c r="C249" s="172"/>
      <c r="D249" s="244"/>
      <c r="E249" s="111"/>
      <c r="F249" s="111"/>
      <c r="G249" s="111"/>
      <c r="H249" s="167"/>
      <c r="I249" s="167"/>
      <c r="J249" s="167"/>
      <c r="K249" s="167"/>
      <c r="L249" s="167"/>
      <c r="M249" s="167"/>
      <c r="N249" s="167"/>
      <c r="O249" s="167"/>
      <c r="P249" s="167"/>
      <c r="Q249" s="167"/>
      <c r="R249" s="167"/>
    </row>
    <row r="250" spans="1:18" x14ac:dyDescent="0.35">
      <c r="A250" s="244"/>
      <c r="B250" s="244"/>
      <c r="C250" s="172"/>
      <c r="D250" s="244"/>
      <c r="E250" s="111"/>
      <c r="F250" s="111"/>
      <c r="G250" s="111"/>
      <c r="H250" s="167"/>
      <c r="I250" s="167"/>
      <c r="J250" s="167"/>
      <c r="K250" s="167"/>
      <c r="L250" s="167"/>
      <c r="M250" s="167"/>
      <c r="N250" s="167"/>
      <c r="O250" s="167"/>
      <c r="P250" s="167"/>
      <c r="Q250" s="167"/>
      <c r="R250" s="167"/>
    </row>
    <row r="251" spans="1:18" x14ac:dyDescent="0.35">
      <c r="A251" s="244"/>
      <c r="B251" s="244"/>
      <c r="C251" s="172" t="s">
        <v>174</v>
      </c>
      <c r="D251" s="172"/>
      <c r="E251" s="111"/>
      <c r="F251" s="111"/>
      <c r="G251" s="111"/>
      <c r="H251" s="167"/>
      <c r="I251" s="167"/>
      <c r="J251" s="167"/>
      <c r="K251" s="167"/>
      <c r="L251" s="167"/>
      <c r="M251" s="167"/>
      <c r="N251" s="167"/>
      <c r="O251" s="167"/>
      <c r="P251" s="167"/>
      <c r="Q251" s="167"/>
      <c r="R251" s="167"/>
    </row>
    <row r="252" spans="1:18" x14ac:dyDescent="0.35">
      <c r="A252" s="244"/>
      <c r="B252" s="244"/>
      <c r="C252" s="244"/>
      <c r="D252" s="244"/>
      <c r="E252" s="111"/>
      <c r="F252" s="111"/>
      <c r="G252" s="111"/>
      <c r="H252" s="167"/>
      <c r="I252" s="167"/>
      <c r="J252" s="167"/>
      <c r="K252" s="167"/>
      <c r="L252" s="167"/>
      <c r="M252" s="167"/>
      <c r="N252" s="167"/>
      <c r="O252" s="167"/>
      <c r="P252" s="167"/>
      <c r="Q252" s="167"/>
      <c r="R252" s="167"/>
    </row>
    <row r="253" spans="1:18" s="166" customFormat="1" x14ac:dyDescent="0.35">
      <c r="A253" s="168"/>
      <c r="B253" s="168"/>
      <c r="C253" s="168"/>
      <c r="D253" s="168"/>
      <c r="E253" s="111" t="str">
        <f xml:space="preserve"> InputsR!E$44</f>
        <v>Severn Trent cumulative percentage of allocated spend given gate reached for Grand Union Canal Transfer</v>
      </c>
      <c r="F253" s="167">
        <f xml:space="preserve"> InputsR!F$44</f>
        <v>0</v>
      </c>
      <c r="G253" s="111" t="str">
        <f xml:space="preserve"> InputsR!G$44</f>
        <v>%</v>
      </c>
      <c r="H253" s="167"/>
      <c r="I253" s="167"/>
      <c r="J253" s="167"/>
      <c r="K253" s="167"/>
      <c r="L253" s="167"/>
      <c r="M253" s="167"/>
      <c r="N253" s="167"/>
      <c r="O253" s="167"/>
      <c r="P253" s="167"/>
      <c r="Q253" s="167"/>
      <c r="R253" s="167"/>
    </row>
    <row r="254" spans="1:18" s="143" customFormat="1" x14ac:dyDescent="0.35">
      <c r="A254" s="111"/>
      <c r="B254" s="111"/>
      <c r="C254" s="111"/>
      <c r="D254" s="111"/>
      <c r="E254" s="111" t="str">
        <f xml:space="preserve"> InputsR!E$25</f>
        <v>Totex sharing threshold - cumulative spend</v>
      </c>
      <c r="F254" s="167">
        <f xml:space="preserve"> InputsR!F$25</f>
        <v>0.25</v>
      </c>
      <c r="G254" s="111" t="str">
        <f xml:space="preserve"> InputsR!G$25</f>
        <v>%</v>
      </c>
      <c r="H254" s="111"/>
      <c r="I254" s="111"/>
      <c r="J254" s="111"/>
      <c r="K254" s="111"/>
      <c r="L254" s="111"/>
      <c r="M254" s="111"/>
      <c r="N254" s="111"/>
      <c r="O254" s="111"/>
      <c r="P254" s="111"/>
      <c r="Q254" s="111"/>
      <c r="R254" s="111"/>
    </row>
    <row r="255" spans="1:18" s="166" customFormat="1" x14ac:dyDescent="0.35">
      <c r="A255" s="168"/>
      <c r="B255" s="168"/>
      <c r="C255" s="168"/>
      <c r="D255" s="168"/>
      <c r="E255" s="168" t="s">
        <v>175</v>
      </c>
      <c r="F255" s="174">
        <f xml:space="preserve"> IF( F253 &gt; F254, 1, 0 )</f>
        <v>0</v>
      </c>
      <c r="G255" s="168" t="s">
        <v>176</v>
      </c>
      <c r="H255" s="168"/>
      <c r="I255" s="168"/>
      <c r="J255" s="168"/>
      <c r="K255" s="168"/>
      <c r="L255" s="168"/>
      <c r="M255" s="168"/>
      <c r="N255" s="168"/>
      <c r="O255" s="168"/>
      <c r="P255" s="168"/>
      <c r="Q255" s="168"/>
      <c r="R255" s="168"/>
    </row>
    <row r="256" spans="1:18" x14ac:dyDescent="0.35">
      <c r="A256" s="244"/>
      <c r="B256" s="244"/>
      <c r="C256" s="244"/>
      <c r="D256" s="244"/>
      <c r="E256" s="111"/>
      <c r="F256" s="111"/>
      <c r="G256" s="111"/>
      <c r="H256" s="167"/>
      <c r="I256" s="167"/>
      <c r="J256" s="167"/>
      <c r="K256" s="167"/>
      <c r="L256" s="167"/>
      <c r="M256" s="167"/>
      <c r="N256" s="167"/>
      <c r="O256" s="167"/>
      <c r="P256" s="167"/>
      <c r="Q256" s="167"/>
      <c r="R256" s="167"/>
    </row>
    <row r="257" spans="1:18" s="143" customFormat="1" x14ac:dyDescent="0.35">
      <c r="A257" s="111"/>
      <c r="B257" s="111"/>
      <c r="C257" s="111"/>
      <c r="D257" s="111"/>
      <c r="E257" s="111" t="str">
        <f xml:space="preserve"> InputsR!E$49</f>
        <v>Severn Trent totex allowance for Grand Union Canal Transfer - water resources (17-18 FYA CPIH deflated prices)</v>
      </c>
      <c r="F257" s="169">
        <f xml:space="preserve"> InputsR!F$49</f>
        <v>0</v>
      </c>
      <c r="G257" s="111" t="str">
        <f xml:space="preserve"> InputsR!G$49</f>
        <v>£m</v>
      </c>
      <c r="H257" s="111"/>
      <c r="I257" s="111"/>
      <c r="J257" s="111"/>
      <c r="K257" s="111"/>
      <c r="L257" s="111"/>
      <c r="M257" s="111"/>
      <c r="N257" s="111"/>
      <c r="O257" s="111"/>
      <c r="P257" s="111"/>
      <c r="Q257" s="111"/>
      <c r="R257" s="111"/>
    </row>
    <row r="258" spans="1:18" s="166" customFormat="1" x14ac:dyDescent="0.35">
      <c r="A258" s="168"/>
      <c r="B258" s="168"/>
      <c r="C258" s="168"/>
      <c r="D258" s="168"/>
      <c r="E258" s="111" t="str">
        <f xml:space="preserve"> InputsR!E$44</f>
        <v>Severn Trent cumulative percentage of allocated spend given gate reached for Grand Union Canal Transfer</v>
      </c>
      <c r="F258" s="167">
        <f xml:space="preserve"> InputsR!F$44</f>
        <v>0</v>
      </c>
      <c r="G258" s="111" t="str">
        <f xml:space="preserve"> InputsR!G$44</f>
        <v>%</v>
      </c>
      <c r="H258" s="167"/>
      <c r="I258" s="167"/>
      <c r="J258" s="167"/>
      <c r="K258" s="167"/>
      <c r="L258" s="167"/>
      <c r="M258" s="167"/>
      <c r="N258" s="167"/>
      <c r="O258" s="167"/>
      <c r="P258" s="167"/>
      <c r="Q258" s="167"/>
      <c r="R258" s="167"/>
    </row>
    <row r="259" spans="1:18" s="166" customFormat="1" x14ac:dyDescent="0.35">
      <c r="A259" s="168"/>
      <c r="B259" s="168"/>
      <c r="C259" s="168"/>
      <c r="D259" s="168"/>
      <c r="E259" s="168" t="s">
        <v>220</v>
      </c>
      <c r="F259" s="171">
        <f xml:space="preserve"> F257 * F258</f>
        <v>0</v>
      </c>
      <c r="G259" s="168" t="s">
        <v>125</v>
      </c>
      <c r="H259" s="171"/>
      <c r="I259" s="171"/>
      <c r="J259" s="171"/>
      <c r="K259" s="171"/>
      <c r="L259" s="171"/>
      <c r="M259" s="171"/>
      <c r="N259" s="171"/>
      <c r="O259" s="171"/>
      <c r="P259" s="171"/>
      <c r="Q259" s="171"/>
      <c r="R259" s="171"/>
    </row>
    <row r="260" spans="1:18" s="166" customFormat="1" x14ac:dyDescent="0.35">
      <c r="A260" s="168"/>
      <c r="B260" s="168"/>
      <c r="C260" s="168"/>
      <c r="D260" s="168"/>
      <c r="E260" s="168"/>
      <c r="F260" s="171"/>
      <c r="G260" s="168"/>
      <c r="H260" s="171"/>
      <c r="I260" s="171"/>
      <c r="J260" s="171"/>
      <c r="K260" s="171"/>
      <c r="L260" s="171"/>
      <c r="M260" s="171"/>
      <c r="N260" s="171"/>
      <c r="O260" s="171"/>
      <c r="P260" s="171"/>
      <c r="Q260" s="171"/>
      <c r="R260" s="171"/>
    </row>
    <row r="261" spans="1:18" s="166" customFormat="1" x14ac:dyDescent="0.35">
      <c r="A261" s="168"/>
      <c r="B261" s="168"/>
      <c r="C261" s="168"/>
      <c r="D261" s="168"/>
      <c r="E261" s="111" t="str">
        <f xml:space="preserve"> InputsR!E$49</f>
        <v>Severn Trent totex allowance for Grand Union Canal Transfer - water resources (17-18 FYA CPIH deflated prices)</v>
      </c>
      <c r="F261" s="169">
        <f xml:space="preserve"> InputsR!F$49</f>
        <v>0</v>
      </c>
      <c r="G261" s="111" t="str">
        <f xml:space="preserve"> InputsR!G$49</f>
        <v>£m</v>
      </c>
      <c r="H261" s="111"/>
      <c r="I261" s="111"/>
      <c r="J261" s="111"/>
      <c r="K261" s="111"/>
      <c r="L261" s="111"/>
      <c r="M261" s="111"/>
      <c r="N261" s="111"/>
      <c r="O261" s="111"/>
      <c r="P261" s="111"/>
      <c r="Q261" s="111"/>
      <c r="R261" s="111"/>
    </row>
    <row r="262" spans="1:18" s="166" customFormat="1" x14ac:dyDescent="0.35">
      <c r="A262" s="168"/>
      <c r="B262" s="168"/>
      <c r="C262" s="168"/>
      <c r="D262" s="168"/>
      <c r="E262" s="184" t="str">
        <f xml:space="preserve"> E$259</f>
        <v>Company 2 totex allowance for [funded scheme 1] given gate reached - water resources (17-18 FYA CPIH deflated prices)</v>
      </c>
      <c r="F262" s="185">
        <f xml:space="preserve"> F$259</f>
        <v>0</v>
      </c>
      <c r="G262" s="184" t="str">
        <f xml:space="preserve"> G$259</f>
        <v>£m</v>
      </c>
      <c r="H262" s="171"/>
      <c r="I262" s="171"/>
      <c r="J262" s="171"/>
      <c r="K262" s="171"/>
      <c r="L262" s="171"/>
      <c r="M262" s="171"/>
      <c r="N262" s="171"/>
      <c r="O262" s="171"/>
      <c r="P262" s="171"/>
      <c r="Q262" s="171"/>
      <c r="R262" s="171"/>
    </row>
    <row r="263" spans="1:18" s="166" customFormat="1" x14ac:dyDescent="0.35">
      <c r="A263" s="168"/>
      <c r="B263" s="168"/>
      <c r="C263" s="168"/>
      <c r="D263" s="168"/>
      <c r="E263" s="168" t="s">
        <v>221</v>
      </c>
      <c r="F263" s="171">
        <f xml:space="preserve"> F262 - F261</f>
        <v>0</v>
      </c>
      <c r="G263" s="168" t="s">
        <v>125</v>
      </c>
      <c r="H263" s="171"/>
      <c r="I263" s="171"/>
      <c r="J263" s="171"/>
      <c r="K263" s="171"/>
      <c r="L263" s="171"/>
      <c r="M263" s="171"/>
      <c r="N263" s="171"/>
      <c r="O263" s="171"/>
      <c r="P263" s="171"/>
      <c r="Q263" s="171"/>
      <c r="R263" s="171"/>
    </row>
    <row r="264" spans="1:18" s="166" customFormat="1" x14ac:dyDescent="0.35">
      <c r="A264" s="168"/>
      <c r="B264" s="168"/>
      <c r="C264" s="168"/>
      <c r="D264" s="168"/>
      <c r="E264" s="168"/>
      <c r="F264" s="171"/>
      <c r="G264" s="168"/>
      <c r="H264" s="171"/>
      <c r="I264" s="171"/>
      <c r="J264" s="171"/>
      <c r="K264" s="171"/>
      <c r="L264" s="171"/>
      <c r="M264" s="171"/>
      <c r="N264" s="171"/>
      <c r="O264" s="171"/>
      <c r="P264" s="171"/>
      <c r="Q264" s="171"/>
      <c r="R264" s="171"/>
    </row>
    <row r="265" spans="1:18" s="143" customFormat="1" x14ac:dyDescent="0.35">
      <c r="A265" s="111"/>
      <c r="B265" s="111"/>
      <c r="C265" s="111"/>
      <c r="D265" s="111"/>
      <c r="E265" s="111" t="str">
        <f xml:space="preserve"> InputsR!E$63</f>
        <v>Severn Trent outturn totex for Grand Union Canal Transfer - water resources (17-18 FYA CPIH deflated prices)</v>
      </c>
      <c r="F265" s="169">
        <f xml:space="preserve"> InputsR!F$63</f>
        <v>0</v>
      </c>
      <c r="G265" s="111" t="str">
        <f xml:space="preserve"> InputsR!G$63</f>
        <v>£m</v>
      </c>
      <c r="H265" s="111"/>
      <c r="I265" s="111"/>
      <c r="J265" s="111"/>
      <c r="K265" s="111"/>
      <c r="L265" s="111"/>
      <c r="M265" s="111"/>
      <c r="N265" s="111"/>
      <c r="O265" s="111"/>
      <c r="P265" s="111"/>
      <c r="Q265" s="111"/>
      <c r="R265" s="111"/>
    </row>
    <row r="266" spans="1:18" s="166" customFormat="1" x14ac:dyDescent="0.35">
      <c r="A266" s="168"/>
      <c r="B266" s="168"/>
      <c r="C266" s="168"/>
      <c r="D266" s="168"/>
      <c r="E266" s="184" t="str">
        <f xml:space="preserve"> E$259</f>
        <v>Company 2 totex allowance for [funded scheme 1] given gate reached - water resources (17-18 FYA CPIH deflated prices)</v>
      </c>
      <c r="F266" s="185">
        <f xml:space="preserve"> F$259</f>
        <v>0</v>
      </c>
      <c r="G266" s="184" t="str">
        <f xml:space="preserve"> G$259</f>
        <v>£m</v>
      </c>
      <c r="H266" s="185"/>
      <c r="I266" s="185"/>
      <c r="J266" s="185"/>
      <c r="K266" s="185"/>
      <c r="L266" s="185"/>
      <c r="M266" s="185"/>
      <c r="N266" s="185"/>
      <c r="O266" s="185"/>
      <c r="P266" s="185"/>
      <c r="Q266" s="185"/>
      <c r="R266" s="185"/>
    </row>
    <row r="267" spans="1:18" s="166" customFormat="1" x14ac:dyDescent="0.35">
      <c r="A267" s="168"/>
      <c r="B267" s="168"/>
      <c r="C267" s="168"/>
      <c r="D267" s="168"/>
      <c r="E267" s="168" t="s">
        <v>222</v>
      </c>
      <c r="F267" s="171">
        <f xml:space="preserve"> IF( F265 - F266 &gt;= 0, 0, F265 - F266 )</f>
        <v>0</v>
      </c>
      <c r="G267" s="168" t="s">
        <v>125</v>
      </c>
      <c r="H267" s="171"/>
      <c r="I267" s="171"/>
      <c r="J267" s="171"/>
      <c r="K267" s="171"/>
      <c r="L267" s="171"/>
      <c r="M267" s="171"/>
      <c r="N267" s="171"/>
      <c r="O267" s="171"/>
      <c r="P267" s="171"/>
      <c r="Q267" s="171"/>
      <c r="R267" s="171"/>
    </row>
    <row r="268" spans="1:18" s="166" customFormat="1" x14ac:dyDescent="0.35">
      <c r="A268" s="168"/>
      <c r="B268" s="168"/>
      <c r="C268" s="168"/>
      <c r="D268" s="168"/>
      <c r="E268" s="168"/>
      <c r="F268" s="171"/>
      <c r="G268" s="168"/>
      <c r="H268" s="171"/>
      <c r="I268" s="171"/>
      <c r="J268" s="171"/>
      <c r="K268" s="171"/>
      <c r="L268" s="171"/>
      <c r="M268" s="171"/>
      <c r="N268" s="171"/>
      <c r="O268" s="171"/>
      <c r="P268" s="171"/>
      <c r="Q268" s="171"/>
      <c r="R268" s="171"/>
    </row>
    <row r="269" spans="1:18" s="143" customFormat="1" x14ac:dyDescent="0.35">
      <c r="A269" s="111"/>
      <c r="B269" s="111"/>
      <c r="C269" s="111"/>
      <c r="D269" s="111"/>
      <c r="E269" s="111" t="str">
        <f xml:space="preserve"> InputsR!E$63</f>
        <v>Severn Trent outturn totex for Grand Union Canal Transfer - water resources (17-18 FYA CPIH deflated prices)</v>
      </c>
      <c r="F269" s="169">
        <f xml:space="preserve"> InputsR!F$63</f>
        <v>0</v>
      </c>
      <c r="G269" s="111" t="str">
        <f xml:space="preserve"> InputsR!G$63</f>
        <v>£m</v>
      </c>
      <c r="H269" s="111"/>
      <c r="I269" s="111"/>
      <c r="J269" s="111"/>
      <c r="K269" s="111"/>
      <c r="L269" s="111"/>
      <c r="M269" s="111"/>
      <c r="N269" s="111"/>
      <c r="O269" s="111"/>
      <c r="P269" s="111"/>
      <c r="Q269" s="111"/>
      <c r="R269" s="111"/>
    </row>
    <row r="270" spans="1:18" s="166" customFormat="1" x14ac:dyDescent="0.35">
      <c r="A270" s="168"/>
      <c r="B270" s="168"/>
      <c r="C270" s="168"/>
      <c r="D270" s="168"/>
      <c r="E270" s="184" t="str">
        <f xml:space="preserve"> E$259</f>
        <v>Company 2 totex allowance for [funded scheme 1] given gate reached - water resources (17-18 FYA CPIH deflated prices)</v>
      </c>
      <c r="F270" s="185">
        <f xml:space="preserve"> F$259</f>
        <v>0</v>
      </c>
      <c r="G270" s="184" t="str">
        <f xml:space="preserve"> G$259</f>
        <v>£m</v>
      </c>
      <c r="H270" s="171"/>
      <c r="I270" s="171"/>
      <c r="J270" s="171"/>
      <c r="K270" s="171"/>
      <c r="L270" s="171"/>
      <c r="M270" s="171"/>
      <c r="N270" s="171"/>
      <c r="O270" s="171"/>
      <c r="P270" s="171"/>
      <c r="Q270" s="171"/>
      <c r="R270" s="171"/>
    </row>
    <row r="271" spans="1:18" s="166" customFormat="1" x14ac:dyDescent="0.35">
      <c r="A271" s="168"/>
      <c r="B271" s="168"/>
      <c r="C271" s="168"/>
      <c r="D271" s="168"/>
      <c r="E271" s="167" t="str">
        <f xml:space="preserve"> InputsR!E$23</f>
        <v>Totex sharing rate</v>
      </c>
      <c r="F271" s="167">
        <f xml:space="preserve"> InputsR!F$23</f>
        <v>0.5</v>
      </c>
      <c r="G271" s="167" t="str">
        <f xml:space="preserve"> InputsR!G$23</f>
        <v>%</v>
      </c>
      <c r="H271" s="167"/>
      <c r="I271" s="167"/>
      <c r="J271" s="167"/>
      <c r="K271" s="167"/>
      <c r="L271" s="167"/>
      <c r="M271" s="167"/>
      <c r="N271" s="167"/>
      <c r="O271" s="167"/>
      <c r="P271" s="167"/>
      <c r="Q271" s="167"/>
      <c r="R271" s="167"/>
    </row>
    <row r="272" spans="1:18" s="166" customFormat="1" x14ac:dyDescent="0.35">
      <c r="A272" s="168"/>
      <c r="B272" s="168"/>
      <c r="C272" s="168"/>
      <c r="D272" s="168"/>
      <c r="E272" s="168" t="s">
        <v>223</v>
      </c>
      <c r="F272" s="171">
        <f xml:space="preserve"> ( F269 - F270 ) * F271</f>
        <v>0</v>
      </c>
      <c r="G272" s="168" t="s">
        <v>125</v>
      </c>
      <c r="H272" s="171"/>
      <c r="I272" s="171"/>
      <c r="J272" s="171"/>
      <c r="K272" s="171"/>
      <c r="L272" s="171"/>
      <c r="M272" s="171"/>
      <c r="N272" s="171"/>
      <c r="O272" s="171"/>
      <c r="P272" s="171"/>
      <c r="Q272" s="171"/>
      <c r="R272" s="171"/>
    </row>
    <row r="273" spans="1:18" s="166" customFormat="1" x14ac:dyDescent="0.35">
      <c r="A273" s="168"/>
      <c r="B273" s="168"/>
      <c r="C273" s="168"/>
      <c r="D273" s="168"/>
      <c r="E273" s="168"/>
      <c r="F273" s="171"/>
      <c r="G273" s="168"/>
      <c r="H273" s="171"/>
      <c r="I273" s="171"/>
      <c r="J273" s="171"/>
      <c r="K273" s="171"/>
      <c r="L273" s="171"/>
      <c r="M273" s="171"/>
      <c r="N273" s="171"/>
      <c r="O273" s="171"/>
      <c r="P273" s="171"/>
      <c r="Q273" s="171"/>
      <c r="R273" s="171"/>
    </row>
    <row r="274" spans="1:18" s="166" customFormat="1" x14ac:dyDescent="0.35">
      <c r="A274" s="168"/>
      <c r="B274" s="168"/>
      <c r="C274" s="168"/>
      <c r="D274" s="168"/>
      <c r="E274" s="184" t="str">
        <f xml:space="preserve"> E$267</f>
        <v>Company 2 totex adjustment for [funded scheme 1] with no totex sharing - water resources (17-18 FYA CPIH deflated prices)</v>
      </c>
      <c r="F274" s="185">
        <f xml:space="preserve"> F$267</f>
        <v>0</v>
      </c>
      <c r="G274" s="184" t="str">
        <f xml:space="preserve"> G$267</f>
        <v>£m</v>
      </c>
      <c r="H274" s="192"/>
      <c r="I274" s="192"/>
      <c r="J274" s="192"/>
      <c r="K274" s="192"/>
      <c r="L274" s="192"/>
      <c r="M274" s="192"/>
      <c r="N274" s="192"/>
      <c r="O274" s="192"/>
      <c r="P274" s="192"/>
      <c r="Q274" s="192"/>
      <c r="R274" s="192"/>
    </row>
    <row r="275" spans="1:18" s="166" customFormat="1" x14ac:dyDescent="0.35">
      <c r="A275" s="168"/>
      <c r="B275" s="168"/>
      <c r="C275" s="168"/>
      <c r="D275" s="168"/>
      <c r="E275" s="189" t="str">
        <f xml:space="preserve"> E$272</f>
        <v>Company 2 totex adjustment for [funded scheme 1] with totex sharing - water resources (17-18 FYA CPIH deflated prices)</v>
      </c>
      <c r="F275" s="192">
        <f xml:space="preserve"> F$272</f>
        <v>0</v>
      </c>
      <c r="G275" s="189" t="str">
        <f xml:space="preserve"> G$272</f>
        <v>£m</v>
      </c>
      <c r="H275" s="192"/>
      <c r="I275" s="173"/>
      <c r="J275" s="173"/>
      <c r="K275" s="173"/>
      <c r="L275" s="173"/>
      <c r="M275" s="173"/>
      <c r="N275" s="173"/>
      <c r="O275" s="173"/>
      <c r="P275" s="173"/>
      <c r="Q275" s="173"/>
      <c r="R275" s="173"/>
    </row>
    <row r="276" spans="1:18" s="166" customFormat="1" x14ac:dyDescent="0.35">
      <c r="A276" s="168"/>
      <c r="B276" s="168"/>
      <c r="C276" s="168"/>
      <c r="D276" s="168"/>
      <c r="E276" s="168" t="str">
        <f xml:space="preserve"> E$23</f>
        <v>Totex sharing application</v>
      </c>
      <c r="F276" s="168">
        <f xml:space="preserve"> F$23</f>
        <v>1</v>
      </c>
      <c r="G276" s="168" t="str">
        <f xml:space="preserve"> G$23</f>
        <v>Boolean</v>
      </c>
      <c r="H276" s="168"/>
      <c r="I276" s="168"/>
      <c r="J276" s="168"/>
      <c r="K276" s="168"/>
      <c r="L276" s="168"/>
      <c r="M276" s="168"/>
      <c r="N276" s="168"/>
      <c r="O276" s="168"/>
      <c r="P276" s="168"/>
      <c r="Q276" s="168"/>
      <c r="R276" s="168"/>
    </row>
    <row r="277" spans="1:18" s="166" customFormat="1" x14ac:dyDescent="0.35">
      <c r="A277" s="168"/>
      <c r="B277" s="168"/>
      <c r="C277" s="168"/>
      <c r="D277" s="168"/>
      <c r="E277" s="170" t="s">
        <v>224</v>
      </c>
      <c r="F277" s="173">
        <f xml:space="preserve"> IF( F276 = 1, F275, F274 )</f>
        <v>0</v>
      </c>
      <c r="G277" s="170" t="s">
        <v>125</v>
      </c>
      <c r="H277" s="170"/>
      <c r="I277" s="170"/>
      <c r="J277" s="170"/>
      <c r="K277" s="170"/>
      <c r="L277" s="170"/>
      <c r="M277" s="170"/>
      <c r="N277" s="170"/>
      <c r="O277" s="170"/>
      <c r="P277" s="170"/>
      <c r="Q277" s="170"/>
      <c r="R277" s="170"/>
    </row>
    <row r="278" spans="1:18" s="166" customFormat="1" x14ac:dyDescent="0.35">
      <c r="A278" s="168"/>
      <c r="B278" s="168"/>
      <c r="C278" s="168"/>
      <c r="D278" s="168"/>
      <c r="E278" s="176"/>
      <c r="F278" s="170"/>
      <c r="G278" s="170"/>
      <c r="H278" s="170"/>
      <c r="I278" s="170"/>
      <c r="J278" s="170"/>
      <c r="K278" s="170"/>
      <c r="L278" s="170"/>
      <c r="M278" s="170"/>
      <c r="N278" s="170"/>
      <c r="O278" s="170"/>
      <c r="P278" s="170"/>
      <c r="Q278" s="170"/>
      <c r="R278" s="170"/>
    </row>
    <row r="279" spans="1:18" s="166" customFormat="1" x14ac:dyDescent="0.35">
      <c r="A279" s="168"/>
      <c r="B279" s="168"/>
      <c r="C279" s="168"/>
      <c r="D279" s="168"/>
      <c r="E279" s="189" t="str">
        <f xml:space="preserve"> E$263</f>
        <v>Company 2 unspent totex clawback for [funded scheme 1] given gate reached - water resources (17-18 FYA CPIH deflated prices)</v>
      </c>
      <c r="F279" s="190">
        <f xml:space="preserve"> F$263</f>
        <v>0</v>
      </c>
      <c r="G279" s="189" t="str">
        <f xml:space="preserve"> G$263</f>
        <v>£m</v>
      </c>
      <c r="H279" s="190"/>
      <c r="I279" s="190"/>
      <c r="J279" s="190"/>
      <c r="K279" s="190"/>
      <c r="L279" s="190"/>
      <c r="M279" s="190"/>
      <c r="N279" s="190"/>
      <c r="O279" s="190"/>
      <c r="P279" s="190"/>
      <c r="Q279" s="190"/>
      <c r="R279" s="190"/>
    </row>
    <row r="280" spans="1:18" s="166" customFormat="1" x14ac:dyDescent="0.35">
      <c r="A280" s="168"/>
      <c r="B280" s="168"/>
      <c r="C280" s="168"/>
      <c r="D280" s="168"/>
      <c r="E280" s="191" t="str">
        <f xml:space="preserve"> E$277</f>
        <v>Company 2 totex sharing adjustment for [funded scheme 1] - water resources (17-18 FYA CPIH deflated prices)</v>
      </c>
      <c r="F280" s="190">
        <f xml:space="preserve"> F$277</f>
        <v>0</v>
      </c>
      <c r="G280" s="191" t="str">
        <f xml:space="preserve"> G$277</f>
        <v>£m</v>
      </c>
      <c r="H280" s="170"/>
      <c r="I280" s="170"/>
      <c r="J280" s="170"/>
      <c r="K280" s="170"/>
      <c r="L280" s="170"/>
      <c r="M280" s="170"/>
      <c r="N280" s="170"/>
      <c r="O280" s="170"/>
      <c r="P280" s="170"/>
      <c r="Q280" s="170"/>
      <c r="R280" s="170"/>
    </row>
    <row r="281" spans="1:18" s="166" customFormat="1" x14ac:dyDescent="0.35">
      <c r="A281" s="168"/>
      <c r="B281" s="168"/>
      <c r="C281" s="168"/>
      <c r="D281" s="168"/>
      <c r="E281" s="191" t="s">
        <v>225</v>
      </c>
      <c r="F281" s="190">
        <f xml:space="preserve"> F279 + F280</f>
        <v>0</v>
      </c>
      <c r="G281" s="191" t="s">
        <v>125</v>
      </c>
      <c r="H281" s="170"/>
      <c r="I281" s="170"/>
      <c r="J281" s="170"/>
      <c r="K281" s="170"/>
      <c r="L281" s="170"/>
      <c r="M281" s="170"/>
      <c r="N281" s="170"/>
      <c r="O281" s="170"/>
      <c r="P281" s="170"/>
      <c r="Q281" s="170"/>
      <c r="R281" s="170"/>
    </row>
    <row r="282" spans="1:18" s="166" customFormat="1" x14ac:dyDescent="0.35">
      <c r="A282" s="168"/>
      <c r="B282" s="168"/>
      <c r="C282" s="168"/>
      <c r="D282" s="168"/>
      <c r="E282" s="191"/>
      <c r="F282" s="190"/>
      <c r="G282" s="191"/>
      <c r="H282" s="170"/>
      <c r="I282" s="170"/>
      <c r="J282" s="170"/>
      <c r="K282" s="170"/>
      <c r="L282" s="170"/>
      <c r="M282" s="170"/>
      <c r="N282" s="170"/>
      <c r="O282" s="170"/>
      <c r="P282" s="170"/>
      <c r="Q282" s="170"/>
      <c r="R282" s="170"/>
    </row>
    <row r="283" spans="1:18" s="166" customFormat="1" x14ac:dyDescent="0.35">
      <c r="A283" s="207"/>
      <c r="B283" s="207"/>
      <c r="C283" s="207"/>
      <c r="D283" s="120" t="s">
        <v>183</v>
      </c>
      <c r="E283" s="120"/>
      <c r="F283" s="208"/>
      <c r="G283" s="199"/>
      <c r="H283" s="170"/>
      <c r="I283" s="170"/>
      <c r="J283" s="170"/>
      <c r="K283" s="170"/>
      <c r="L283" s="170"/>
      <c r="M283" s="170"/>
      <c r="N283" s="170"/>
      <c r="O283" s="170"/>
      <c r="P283" s="170"/>
      <c r="Q283" s="170"/>
      <c r="R283" s="170"/>
    </row>
    <row r="284" spans="1:18" s="166" customFormat="1" x14ac:dyDescent="0.35">
      <c r="A284" s="207"/>
      <c r="B284" s="207"/>
      <c r="C284" s="207"/>
      <c r="D284" s="207"/>
      <c r="E284" s="199"/>
      <c r="F284" s="208"/>
      <c r="G284" s="199"/>
      <c r="H284" s="170"/>
      <c r="I284" s="170"/>
      <c r="J284" s="170"/>
      <c r="K284" s="170"/>
      <c r="L284" s="170"/>
      <c r="M284" s="170"/>
      <c r="N284" s="170"/>
      <c r="O284" s="170"/>
      <c r="P284" s="170"/>
      <c r="Q284" s="170"/>
      <c r="R284" s="170"/>
    </row>
    <row r="285" spans="1:18" s="166" customFormat="1" x14ac:dyDescent="0.35">
      <c r="A285" s="207"/>
      <c r="B285" s="207"/>
      <c r="C285" s="207"/>
      <c r="D285" s="207"/>
      <c r="E285" s="212" t="str">
        <f xml:space="preserve"> InputsR!E$11</f>
        <v>Proportion of costs allocated to gate 2</v>
      </c>
      <c r="F285" s="213">
        <f xml:space="preserve"> InputsR!F$11</f>
        <v>0.15</v>
      </c>
      <c r="G285" s="212" t="str">
        <f xml:space="preserve"> InputsR!G$11</f>
        <v>%</v>
      </c>
      <c r="H285" s="170"/>
      <c r="I285" s="170"/>
      <c r="J285" s="170"/>
      <c r="K285" s="170"/>
      <c r="L285" s="170"/>
      <c r="M285" s="170"/>
      <c r="N285" s="170"/>
      <c r="O285" s="170"/>
      <c r="P285" s="170"/>
      <c r="Q285" s="170"/>
      <c r="R285" s="170"/>
    </row>
    <row r="286" spans="1:18" s="166" customFormat="1" x14ac:dyDescent="0.35">
      <c r="A286" s="207"/>
      <c r="B286" s="207"/>
      <c r="C286" s="207"/>
      <c r="D286" s="207"/>
      <c r="E286" s="212" t="str">
        <f xml:space="preserve"> InputsR!E$13</f>
        <v>Proportion of costs allocated to gate 3</v>
      </c>
      <c r="F286" s="213">
        <f xml:space="preserve"> InputsR!F$13</f>
        <v>0.35</v>
      </c>
      <c r="G286" s="212" t="str">
        <f xml:space="preserve"> InputsR!G$13</f>
        <v>%</v>
      </c>
      <c r="H286" s="170"/>
      <c r="I286" s="170"/>
      <c r="J286" s="170"/>
      <c r="K286" s="170"/>
      <c r="L286" s="170"/>
      <c r="M286" s="170"/>
      <c r="N286" s="170"/>
      <c r="O286" s="170"/>
      <c r="P286" s="170"/>
      <c r="Q286" s="170"/>
      <c r="R286" s="170"/>
    </row>
    <row r="287" spans="1:18" s="166" customFormat="1" x14ac:dyDescent="0.35">
      <c r="A287" s="207"/>
      <c r="B287" s="207"/>
      <c r="C287" s="207"/>
      <c r="D287" s="207"/>
      <c r="E287" s="212" t="str">
        <f xml:space="preserve"> InputsR!E$15</f>
        <v>Proportion of costs allocated to gate 4</v>
      </c>
      <c r="F287" s="213">
        <f xml:space="preserve"> InputsR!F$15</f>
        <v>0.4</v>
      </c>
      <c r="G287" s="212" t="str">
        <f xml:space="preserve"> InputsR!G$15</f>
        <v>%</v>
      </c>
      <c r="H287" s="170"/>
      <c r="I287" s="170"/>
      <c r="J287" s="170"/>
      <c r="K287" s="170"/>
      <c r="L287" s="170"/>
      <c r="M287" s="170"/>
      <c r="N287" s="170"/>
      <c r="O287" s="170"/>
      <c r="P287" s="170"/>
      <c r="Q287" s="170"/>
      <c r="R287" s="170"/>
    </row>
    <row r="288" spans="1:18" s="166" customFormat="1" x14ac:dyDescent="0.35">
      <c r="A288" s="207"/>
      <c r="B288" s="207"/>
      <c r="C288" s="207"/>
      <c r="D288" s="207"/>
      <c r="E288" s="199" t="s">
        <v>226</v>
      </c>
      <c r="F288" s="214">
        <f xml:space="preserve"> SUM( F285:F287 )</f>
        <v>0.9</v>
      </c>
      <c r="G288" s="199" t="s">
        <v>105</v>
      </c>
      <c r="H288" s="170"/>
      <c r="I288" s="170"/>
      <c r="J288" s="170"/>
      <c r="K288" s="170"/>
      <c r="L288" s="170"/>
      <c r="M288" s="170"/>
      <c r="N288" s="170"/>
      <c r="O288" s="170"/>
      <c r="P288" s="170"/>
      <c r="Q288" s="170"/>
      <c r="R288" s="170"/>
    </row>
    <row r="289" spans="1:18" s="166" customFormat="1" x14ac:dyDescent="0.35">
      <c r="A289" s="207"/>
      <c r="B289" s="207"/>
      <c r="C289" s="207"/>
      <c r="D289" s="207"/>
      <c r="E289" s="199"/>
      <c r="F289" s="208"/>
      <c r="G289" s="199"/>
      <c r="H289" s="170"/>
      <c r="I289" s="170"/>
      <c r="J289" s="170"/>
      <c r="K289" s="170"/>
      <c r="L289" s="170"/>
      <c r="M289" s="170"/>
      <c r="N289" s="170"/>
      <c r="O289" s="170"/>
      <c r="P289" s="170"/>
      <c r="Q289" s="170"/>
      <c r="R289" s="170"/>
    </row>
    <row r="290" spans="1:18" s="166" customFormat="1" x14ac:dyDescent="0.35">
      <c r="A290" s="207"/>
      <c r="B290" s="207"/>
      <c r="C290" s="207"/>
      <c r="D290" s="207"/>
      <c r="E290" s="200" t="str">
        <f xml:space="preserve"> E$281</f>
        <v>Company 2 total totex adjustment for [funded scheme 1] - water resources (17-18 FYA CPIH deflated prices)</v>
      </c>
      <c r="F290" s="211">
        <f xml:space="preserve"> F$281</f>
        <v>0</v>
      </c>
      <c r="G290" s="200" t="str">
        <f xml:space="preserve"> G$281</f>
        <v>£m</v>
      </c>
      <c r="H290" s="170"/>
      <c r="I290" s="170"/>
      <c r="J290" s="170"/>
      <c r="K290" s="170"/>
      <c r="L290" s="170"/>
      <c r="M290" s="170"/>
      <c r="N290" s="170"/>
      <c r="O290" s="170"/>
      <c r="P290" s="170"/>
      <c r="Q290" s="170"/>
      <c r="R290" s="170"/>
    </row>
    <row r="291" spans="1:18" s="166" customFormat="1" x14ac:dyDescent="0.35">
      <c r="A291" s="207"/>
      <c r="B291" s="207"/>
      <c r="C291" s="207"/>
      <c r="D291" s="207"/>
      <c r="E291" s="212" t="str">
        <f xml:space="preserve"> InputsR!E$11</f>
        <v>Proportion of costs allocated to gate 2</v>
      </c>
      <c r="F291" s="213">
        <f xml:space="preserve"> InputsR!F$11</f>
        <v>0.15</v>
      </c>
      <c r="G291" s="212" t="str">
        <f xml:space="preserve"> InputsR!G$11</f>
        <v>%</v>
      </c>
      <c r="H291" s="170"/>
      <c r="I291" s="170"/>
      <c r="J291" s="170"/>
      <c r="K291" s="170"/>
      <c r="L291" s="170"/>
      <c r="M291" s="170"/>
      <c r="N291" s="170"/>
      <c r="O291" s="170"/>
      <c r="P291" s="170"/>
      <c r="Q291" s="170"/>
      <c r="R291" s="170"/>
    </row>
    <row r="292" spans="1:18" s="166" customFormat="1" x14ac:dyDescent="0.35">
      <c r="A292" s="207"/>
      <c r="B292" s="207"/>
      <c r="C292" s="207"/>
      <c r="D292" s="207"/>
      <c r="E292" s="200" t="str">
        <f xml:space="preserve"> E$288</f>
        <v>Total proportion of costs allocated to gates 2-4 - company 2 water resources - funded scheme 1</v>
      </c>
      <c r="F292" s="215">
        <f xml:space="preserve"> F$288</f>
        <v>0.9</v>
      </c>
      <c r="G292" s="200" t="str">
        <f xml:space="preserve"> G$288</f>
        <v>%</v>
      </c>
      <c r="H292" s="170"/>
      <c r="I292" s="170"/>
      <c r="J292" s="170"/>
      <c r="K292" s="170"/>
      <c r="L292" s="170"/>
      <c r="M292" s="170"/>
      <c r="N292" s="170"/>
      <c r="O292" s="170"/>
      <c r="P292" s="170"/>
      <c r="Q292" s="170"/>
      <c r="R292" s="170"/>
    </row>
    <row r="293" spans="1:18" s="166" customFormat="1" x14ac:dyDescent="0.35">
      <c r="A293" s="207"/>
      <c r="B293" s="207"/>
      <c r="C293" s="207"/>
      <c r="D293" s="207"/>
      <c r="E293" s="212" t="str">
        <f xml:space="preserve"> InputsR!E$27</f>
        <v>Discount rate</v>
      </c>
      <c r="F293" s="213">
        <f xml:space="preserve"> InputsR!F$27</f>
        <v>2.92E-2</v>
      </c>
      <c r="G293" s="212" t="str">
        <f xml:space="preserve"> InputsR!G$27</f>
        <v>%</v>
      </c>
      <c r="H293" s="170"/>
      <c r="I293" s="170"/>
      <c r="J293" s="170"/>
      <c r="K293" s="170"/>
      <c r="L293" s="170"/>
      <c r="M293" s="170"/>
      <c r="N293" s="170"/>
      <c r="O293" s="170"/>
      <c r="P293" s="170"/>
      <c r="Q293" s="170"/>
      <c r="R293" s="170"/>
    </row>
    <row r="294" spans="1:18" s="166" customFormat="1" x14ac:dyDescent="0.35">
      <c r="A294" s="207"/>
      <c r="B294" s="207"/>
      <c r="C294" s="207"/>
      <c r="D294" s="207"/>
      <c r="E294" s="212" t="str">
        <f xml:space="preserve"> InputsR!E$17</f>
        <v>Years of discounting required for project abandoned at gate 1</v>
      </c>
      <c r="F294" s="216">
        <f xml:space="preserve"> InputsR!F$17</f>
        <v>3</v>
      </c>
      <c r="G294" s="212" t="str">
        <f xml:space="preserve"> InputsR!G$17</f>
        <v>#</v>
      </c>
      <c r="H294" s="170"/>
      <c r="I294" s="170"/>
      <c r="J294" s="170"/>
      <c r="K294" s="170"/>
      <c r="L294" s="170"/>
      <c r="M294" s="170"/>
      <c r="N294" s="170"/>
      <c r="O294" s="170"/>
      <c r="P294" s="170"/>
      <c r="Q294" s="170"/>
      <c r="R294" s="170"/>
    </row>
    <row r="295" spans="1:18" s="166" customFormat="1" x14ac:dyDescent="0.35">
      <c r="A295" s="207"/>
      <c r="B295" s="207"/>
      <c r="C295" s="207"/>
      <c r="D295" s="207"/>
      <c r="E295" s="199" t="s">
        <v>227</v>
      </c>
      <c r="F295" s="208">
        <f xml:space="preserve"> (F291 / F292) * F290 * (1 + F293) ^ F294</f>
        <v>0</v>
      </c>
      <c r="G295" s="199" t="s">
        <v>125</v>
      </c>
      <c r="H295" s="170"/>
      <c r="I295" s="170"/>
      <c r="J295" s="170"/>
      <c r="K295" s="170"/>
      <c r="L295" s="170"/>
      <c r="M295" s="170"/>
      <c r="N295" s="170"/>
      <c r="O295" s="170"/>
      <c r="P295" s="170"/>
      <c r="Q295" s="170"/>
      <c r="R295" s="170"/>
    </row>
    <row r="296" spans="1:18" s="166" customFormat="1" x14ac:dyDescent="0.35">
      <c r="A296" s="207"/>
      <c r="B296" s="207"/>
      <c r="C296" s="207"/>
      <c r="D296" s="207"/>
      <c r="E296" s="199"/>
      <c r="F296" s="208"/>
      <c r="G296" s="199"/>
      <c r="H296" s="170"/>
      <c r="I296" s="170"/>
      <c r="J296" s="170"/>
      <c r="K296" s="170"/>
      <c r="L296" s="170"/>
      <c r="M296" s="170"/>
      <c r="N296" s="170"/>
      <c r="O296" s="170"/>
      <c r="P296" s="170"/>
      <c r="Q296" s="170"/>
      <c r="R296" s="170"/>
    </row>
    <row r="297" spans="1:18" s="166" customFormat="1" x14ac:dyDescent="0.35">
      <c r="A297" s="207"/>
      <c r="B297" s="207"/>
      <c r="C297" s="207"/>
      <c r="D297" s="207"/>
      <c r="E297" s="200" t="str">
        <f xml:space="preserve"> E$281</f>
        <v>Company 2 total totex adjustment for [funded scheme 1] - water resources (17-18 FYA CPIH deflated prices)</v>
      </c>
      <c r="F297" s="211">
        <f xml:space="preserve"> F$281</f>
        <v>0</v>
      </c>
      <c r="G297" s="200" t="str">
        <f xml:space="preserve"> G$281</f>
        <v>£m</v>
      </c>
      <c r="H297" s="170"/>
      <c r="I297" s="170"/>
      <c r="J297" s="170"/>
      <c r="K297" s="170"/>
      <c r="L297" s="170"/>
      <c r="M297" s="170"/>
      <c r="N297" s="170"/>
      <c r="O297" s="170"/>
      <c r="P297" s="170"/>
      <c r="Q297" s="170"/>
      <c r="R297" s="170"/>
    </row>
    <row r="298" spans="1:18" s="166" customFormat="1" x14ac:dyDescent="0.35">
      <c r="A298" s="207"/>
      <c r="B298" s="207"/>
      <c r="C298" s="207"/>
      <c r="D298" s="207"/>
      <c r="E298" s="212" t="str">
        <f xml:space="preserve"> InputsR!E$13</f>
        <v>Proportion of costs allocated to gate 3</v>
      </c>
      <c r="F298" s="213">
        <f xml:space="preserve"> InputsR!F$13</f>
        <v>0.35</v>
      </c>
      <c r="G298" s="212" t="str">
        <f xml:space="preserve"> InputsR!G$13</f>
        <v>%</v>
      </c>
      <c r="H298" s="170"/>
      <c r="I298" s="170"/>
      <c r="J298" s="170"/>
      <c r="K298" s="170"/>
      <c r="L298" s="170"/>
      <c r="M298" s="170"/>
      <c r="N298" s="170"/>
      <c r="O298" s="170"/>
      <c r="P298" s="170"/>
      <c r="Q298" s="170"/>
      <c r="R298" s="170"/>
    </row>
    <row r="299" spans="1:18" s="166" customFormat="1" x14ac:dyDescent="0.35">
      <c r="A299" s="207"/>
      <c r="B299" s="207"/>
      <c r="C299" s="207"/>
      <c r="D299" s="207"/>
      <c r="E299" s="200" t="str">
        <f xml:space="preserve"> E$288</f>
        <v>Total proportion of costs allocated to gates 2-4 - company 2 water resources - funded scheme 1</v>
      </c>
      <c r="F299" s="215">
        <f xml:space="preserve"> F$288</f>
        <v>0.9</v>
      </c>
      <c r="G299" s="200" t="str">
        <f xml:space="preserve"> G$288</f>
        <v>%</v>
      </c>
      <c r="H299" s="170"/>
      <c r="I299" s="170"/>
      <c r="J299" s="170"/>
      <c r="K299" s="170"/>
      <c r="L299" s="170"/>
      <c r="M299" s="170"/>
      <c r="N299" s="170"/>
      <c r="O299" s="170"/>
      <c r="P299" s="170"/>
      <c r="Q299" s="170"/>
      <c r="R299" s="170"/>
    </row>
    <row r="300" spans="1:18" s="166" customFormat="1" x14ac:dyDescent="0.35">
      <c r="A300" s="207"/>
      <c r="B300" s="207"/>
      <c r="C300" s="207"/>
      <c r="D300" s="207"/>
      <c r="E300" s="212" t="str">
        <f xml:space="preserve"> InputsR!E$27</f>
        <v>Discount rate</v>
      </c>
      <c r="F300" s="213">
        <f xml:space="preserve"> InputsR!F$27</f>
        <v>2.92E-2</v>
      </c>
      <c r="G300" s="212" t="str">
        <f xml:space="preserve"> InputsR!G$27</f>
        <v>%</v>
      </c>
      <c r="H300" s="170"/>
      <c r="I300" s="170"/>
      <c r="J300" s="170"/>
      <c r="K300" s="170"/>
      <c r="L300" s="170"/>
      <c r="M300" s="170"/>
      <c r="N300" s="170"/>
      <c r="O300" s="170"/>
      <c r="P300" s="170"/>
      <c r="Q300" s="170"/>
      <c r="R300" s="170"/>
    </row>
    <row r="301" spans="1:18" s="166" customFormat="1" x14ac:dyDescent="0.35">
      <c r="A301" s="207"/>
      <c r="B301" s="207"/>
      <c r="C301" s="207"/>
      <c r="D301" s="207"/>
      <c r="E301" s="212" t="str">
        <f xml:space="preserve"> InputsR!E$19</f>
        <v>Years of discounting required for project abandoned at gate 2</v>
      </c>
      <c r="F301" s="216">
        <f xml:space="preserve"> InputsR!F$19</f>
        <v>2</v>
      </c>
      <c r="G301" s="212" t="str">
        <f xml:space="preserve"> InputsR!G$19</f>
        <v>#</v>
      </c>
      <c r="H301" s="170"/>
      <c r="I301" s="170"/>
      <c r="J301" s="170"/>
      <c r="K301" s="170"/>
      <c r="L301" s="170"/>
      <c r="M301" s="170"/>
      <c r="N301" s="170"/>
      <c r="O301" s="170"/>
      <c r="P301" s="170"/>
      <c r="Q301" s="170"/>
      <c r="R301" s="170"/>
    </row>
    <row r="302" spans="1:18" s="166" customFormat="1" x14ac:dyDescent="0.35">
      <c r="A302" s="207"/>
      <c r="B302" s="207"/>
      <c r="C302" s="207"/>
      <c r="D302" s="207"/>
      <c r="E302" s="199" t="s">
        <v>228</v>
      </c>
      <c r="F302" s="208">
        <f xml:space="preserve"> (F298 / F299) * F297 * (1 + F300) ^ F301</f>
        <v>0</v>
      </c>
      <c r="G302" s="199" t="s">
        <v>125</v>
      </c>
      <c r="H302" s="170"/>
      <c r="I302" s="170"/>
      <c r="J302" s="170"/>
      <c r="K302" s="170"/>
      <c r="L302" s="170"/>
      <c r="M302" s="170"/>
      <c r="N302" s="170"/>
      <c r="O302" s="170"/>
      <c r="P302" s="170"/>
      <c r="Q302" s="170"/>
      <c r="R302" s="170"/>
    </row>
    <row r="303" spans="1:18" s="166" customFormat="1" x14ac:dyDescent="0.35">
      <c r="A303" s="207"/>
      <c r="B303" s="207"/>
      <c r="C303" s="207"/>
      <c r="D303" s="207"/>
      <c r="E303" s="199"/>
      <c r="F303" s="208"/>
      <c r="G303" s="199"/>
      <c r="H303" s="170"/>
      <c r="I303" s="170"/>
      <c r="J303" s="170"/>
      <c r="K303" s="170"/>
      <c r="L303" s="170"/>
      <c r="M303" s="170"/>
      <c r="N303" s="170"/>
      <c r="O303" s="170"/>
      <c r="P303" s="170"/>
      <c r="Q303" s="170"/>
      <c r="R303" s="170"/>
    </row>
    <row r="304" spans="1:18" s="166" customFormat="1" x14ac:dyDescent="0.35">
      <c r="A304" s="207"/>
      <c r="B304" s="207"/>
      <c r="C304" s="207"/>
      <c r="D304" s="207"/>
      <c r="E304" s="200" t="str">
        <f xml:space="preserve"> E$281</f>
        <v>Company 2 total totex adjustment for [funded scheme 1] - water resources (17-18 FYA CPIH deflated prices)</v>
      </c>
      <c r="F304" s="211">
        <f xml:space="preserve"> F$281</f>
        <v>0</v>
      </c>
      <c r="G304" s="200" t="str">
        <f xml:space="preserve"> G$281</f>
        <v>£m</v>
      </c>
      <c r="H304" s="170"/>
      <c r="I304" s="170"/>
      <c r="J304" s="170"/>
      <c r="K304" s="170"/>
      <c r="L304" s="170"/>
      <c r="M304" s="170"/>
      <c r="N304" s="170"/>
      <c r="O304" s="170"/>
      <c r="P304" s="170"/>
      <c r="Q304" s="170"/>
      <c r="R304" s="170"/>
    </row>
    <row r="305" spans="1:18" s="166" customFormat="1" x14ac:dyDescent="0.35">
      <c r="A305" s="207"/>
      <c r="B305" s="207"/>
      <c r="C305" s="207"/>
      <c r="D305" s="207"/>
      <c r="E305" s="212" t="str">
        <f xml:space="preserve"> InputsR!E$15</f>
        <v>Proportion of costs allocated to gate 4</v>
      </c>
      <c r="F305" s="213">
        <f xml:space="preserve"> InputsR!F$15</f>
        <v>0.4</v>
      </c>
      <c r="G305" s="212" t="str">
        <f xml:space="preserve"> InputsR!G$15</f>
        <v>%</v>
      </c>
      <c r="H305" s="170"/>
      <c r="I305" s="170"/>
      <c r="J305" s="170"/>
      <c r="K305" s="170"/>
      <c r="L305" s="170"/>
      <c r="M305" s="170"/>
      <c r="N305" s="170"/>
      <c r="O305" s="170"/>
      <c r="P305" s="170"/>
      <c r="Q305" s="170"/>
      <c r="R305" s="170"/>
    </row>
    <row r="306" spans="1:18" s="166" customFormat="1" x14ac:dyDescent="0.35">
      <c r="A306" s="207"/>
      <c r="B306" s="207"/>
      <c r="C306" s="207"/>
      <c r="D306" s="207"/>
      <c r="E306" s="200" t="str">
        <f xml:space="preserve"> E$288</f>
        <v>Total proportion of costs allocated to gates 2-4 - company 2 water resources - funded scheme 1</v>
      </c>
      <c r="F306" s="215">
        <f xml:space="preserve"> F$288</f>
        <v>0.9</v>
      </c>
      <c r="G306" s="200" t="str">
        <f xml:space="preserve"> G$288</f>
        <v>%</v>
      </c>
      <c r="H306" s="170"/>
      <c r="I306" s="170"/>
      <c r="J306" s="170"/>
      <c r="K306" s="170"/>
      <c r="L306" s="170"/>
      <c r="M306" s="170"/>
      <c r="N306" s="170"/>
      <c r="O306" s="170"/>
      <c r="P306" s="170"/>
      <c r="Q306" s="170"/>
      <c r="R306" s="170"/>
    </row>
    <row r="307" spans="1:18" s="166" customFormat="1" x14ac:dyDescent="0.35">
      <c r="A307" s="207"/>
      <c r="B307" s="207"/>
      <c r="C307" s="207"/>
      <c r="D307" s="207"/>
      <c r="E307" s="212" t="str">
        <f xml:space="preserve"> InputsR!E$27</f>
        <v>Discount rate</v>
      </c>
      <c r="F307" s="213">
        <f xml:space="preserve"> InputsR!F$27</f>
        <v>2.92E-2</v>
      </c>
      <c r="G307" s="212" t="str">
        <f xml:space="preserve"> InputsR!G$27</f>
        <v>%</v>
      </c>
      <c r="H307" s="170"/>
      <c r="I307" s="170"/>
      <c r="J307" s="170"/>
      <c r="K307" s="170"/>
      <c r="L307" s="170"/>
      <c r="M307" s="170"/>
      <c r="N307" s="170"/>
      <c r="O307" s="170"/>
      <c r="P307" s="170"/>
      <c r="Q307" s="170"/>
      <c r="R307" s="170"/>
    </row>
    <row r="308" spans="1:18" s="166" customFormat="1" x14ac:dyDescent="0.35">
      <c r="A308" s="207"/>
      <c r="B308" s="207"/>
      <c r="C308" s="207"/>
      <c r="D308" s="207"/>
      <c r="E308" s="212" t="str">
        <f xml:space="preserve"> InputsR!E$21</f>
        <v>Years of discounting required for project abandoned at gate 3</v>
      </c>
      <c r="F308" s="216">
        <f xml:space="preserve"> InputsR!F$21</f>
        <v>1</v>
      </c>
      <c r="G308" s="212" t="str">
        <f xml:space="preserve"> InputsR!G$21</f>
        <v>#</v>
      </c>
      <c r="H308" s="170"/>
      <c r="I308" s="170"/>
      <c r="J308" s="170"/>
      <c r="K308" s="170"/>
      <c r="L308" s="170"/>
      <c r="M308" s="170"/>
      <c r="N308" s="170"/>
      <c r="O308" s="170"/>
      <c r="P308" s="170"/>
      <c r="Q308" s="170"/>
      <c r="R308" s="170"/>
    </row>
    <row r="309" spans="1:18" s="166" customFormat="1" x14ac:dyDescent="0.35">
      <c r="A309" s="207"/>
      <c r="B309" s="207"/>
      <c r="C309" s="207"/>
      <c r="D309" s="207"/>
      <c r="E309" s="199" t="s">
        <v>229</v>
      </c>
      <c r="F309" s="208">
        <f xml:space="preserve"> (F305 / F306) * F304 * (1 + F307) ^ F308</f>
        <v>0</v>
      </c>
      <c r="G309" s="199" t="s">
        <v>125</v>
      </c>
      <c r="H309" s="170"/>
      <c r="I309" s="170"/>
      <c r="J309" s="170"/>
      <c r="K309" s="170"/>
      <c r="L309" s="170"/>
      <c r="M309" s="170"/>
      <c r="N309" s="170"/>
      <c r="O309" s="170"/>
      <c r="P309" s="170"/>
      <c r="Q309" s="170"/>
      <c r="R309" s="170"/>
    </row>
    <row r="310" spans="1:18" s="166" customFormat="1" x14ac:dyDescent="0.35">
      <c r="A310" s="207"/>
      <c r="B310" s="207"/>
      <c r="C310" s="207"/>
      <c r="D310" s="207"/>
      <c r="E310" s="199"/>
      <c r="F310" s="208"/>
      <c r="G310" s="199"/>
      <c r="H310" s="170"/>
      <c r="I310" s="170"/>
      <c r="J310" s="170"/>
      <c r="K310" s="170"/>
      <c r="L310" s="170"/>
      <c r="M310" s="170"/>
      <c r="N310" s="170"/>
      <c r="O310" s="170"/>
      <c r="P310" s="170"/>
      <c r="Q310" s="170"/>
      <c r="R310" s="170"/>
    </row>
    <row r="311" spans="1:18" s="166" customFormat="1" x14ac:dyDescent="0.35">
      <c r="A311" s="207"/>
      <c r="B311" s="207"/>
      <c r="C311" s="207"/>
      <c r="D311" s="207"/>
      <c r="E311" s="200" t="str">
        <f xml:space="preserve"> E$295</f>
        <v>Company 2 total totex adjustment for [funded scheme 1] financing adjustment (gate 2 element) (gate 1 abandonment) - water resources (17-18 FYA CPIH deflated prices)</v>
      </c>
      <c r="F311" s="211">
        <f xml:space="preserve"> F$295</f>
        <v>0</v>
      </c>
      <c r="G311" s="200" t="str">
        <f xml:space="preserve"> G$295</f>
        <v>£m</v>
      </c>
      <c r="H311" s="170"/>
      <c r="I311" s="170"/>
      <c r="J311" s="170"/>
      <c r="K311" s="170"/>
      <c r="L311" s="170"/>
      <c r="M311" s="170"/>
      <c r="N311" s="170"/>
      <c r="O311" s="170"/>
      <c r="P311" s="170"/>
      <c r="Q311" s="170"/>
      <c r="R311" s="170"/>
    </row>
    <row r="312" spans="1:18" s="166" customFormat="1" x14ac:dyDescent="0.35">
      <c r="A312" s="207"/>
      <c r="B312" s="207"/>
      <c r="C312" s="207"/>
      <c r="D312" s="207"/>
      <c r="E312" s="200" t="str">
        <f xml:space="preserve"> E$302</f>
        <v>Company 2 total totex adjustment for [funded scheme 1] financing adjustment (gate 3 element) (gate 1 abandonment) - water resources (17-18 FYA CPIH deflated prices)</v>
      </c>
      <c r="F312" s="211">
        <f xml:space="preserve"> F$302</f>
        <v>0</v>
      </c>
      <c r="G312" s="200" t="str">
        <f xml:space="preserve"> G$302</f>
        <v>£m</v>
      </c>
      <c r="H312" s="170"/>
      <c r="I312" s="170"/>
      <c r="J312" s="170"/>
      <c r="K312" s="170"/>
      <c r="L312" s="170"/>
      <c r="M312" s="170"/>
      <c r="N312" s="170"/>
      <c r="O312" s="170"/>
      <c r="P312" s="170"/>
      <c r="Q312" s="170"/>
      <c r="R312" s="170"/>
    </row>
    <row r="313" spans="1:18" s="166" customFormat="1" x14ac:dyDescent="0.35">
      <c r="A313" s="207"/>
      <c r="B313" s="207"/>
      <c r="C313" s="207"/>
      <c r="D313" s="207"/>
      <c r="E313" s="200" t="str">
        <f xml:space="preserve"> E$309</f>
        <v>Company 2 total totex adjustment for [funded scheme 1] financing adjustment (gate 4 element) (gate 1 abandonment) - water resources (17-18 FYA CPIH deflated prices)</v>
      </c>
      <c r="F313" s="211">
        <f xml:space="preserve"> F$309</f>
        <v>0</v>
      </c>
      <c r="G313" s="200" t="str">
        <f xml:space="preserve"> G$309</f>
        <v>£m</v>
      </c>
      <c r="H313" s="170"/>
      <c r="I313" s="170"/>
      <c r="J313" s="170"/>
      <c r="K313" s="170"/>
      <c r="L313" s="170"/>
      <c r="M313" s="170"/>
      <c r="N313" s="170"/>
      <c r="O313" s="170"/>
      <c r="P313" s="170"/>
      <c r="Q313" s="170"/>
      <c r="R313" s="170"/>
    </row>
    <row r="314" spans="1:18" s="166" customFormat="1" x14ac:dyDescent="0.35">
      <c r="A314" s="207"/>
      <c r="B314" s="207"/>
      <c r="C314" s="207"/>
      <c r="D314" s="207"/>
      <c r="E314" s="199" t="s">
        <v>230</v>
      </c>
      <c r="F314" s="208">
        <f xml:space="preserve"> SUM( F311:F313 )</f>
        <v>0</v>
      </c>
      <c r="G314" s="199" t="s">
        <v>125</v>
      </c>
      <c r="H314" s="170"/>
      <c r="I314" s="170"/>
      <c r="J314" s="170"/>
      <c r="K314" s="170"/>
      <c r="L314" s="170"/>
      <c r="M314" s="170"/>
      <c r="N314" s="170"/>
      <c r="O314" s="170"/>
      <c r="P314" s="170"/>
      <c r="Q314" s="170"/>
      <c r="R314" s="170"/>
    </row>
    <row r="315" spans="1:18" s="166" customFormat="1" x14ac:dyDescent="0.35">
      <c r="A315" s="207"/>
      <c r="B315" s="207"/>
      <c r="C315" s="207"/>
      <c r="D315" s="207"/>
      <c r="E315" s="199"/>
      <c r="F315" s="208"/>
      <c r="G315" s="199"/>
      <c r="H315" s="170"/>
      <c r="I315" s="170"/>
      <c r="J315" s="170"/>
      <c r="K315" s="170"/>
      <c r="L315" s="170"/>
      <c r="M315" s="170"/>
      <c r="N315" s="170"/>
      <c r="O315" s="170"/>
      <c r="P315" s="170"/>
      <c r="Q315" s="170"/>
      <c r="R315" s="170"/>
    </row>
    <row r="316" spans="1:18" s="166" customFormat="1" x14ac:dyDescent="0.35">
      <c r="A316" s="207"/>
      <c r="B316" s="207"/>
      <c r="C316" s="207"/>
      <c r="D316" s="120" t="s">
        <v>189</v>
      </c>
      <c r="E316" s="120"/>
      <c r="F316" s="208"/>
      <c r="G316" s="199"/>
      <c r="H316" s="170"/>
      <c r="I316" s="170"/>
      <c r="J316" s="170"/>
      <c r="K316" s="170"/>
      <c r="L316" s="170"/>
      <c r="M316" s="170"/>
      <c r="N316" s="170"/>
      <c r="O316" s="170"/>
      <c r="P316" s="170"/>
      <c r="Q316" s="170"/>
      <c r="R316" s="170"/>
    </row>
    <row r="317" spans="1:18" s="166" customFormat="1" x14ac:dyDescent="0.35">
      <c r="A317" s="207"/>
      <c r="B317" s="207"/>
      <c r="C317" s="207"/>
      <c r="D317" s="207"/>
      <c r="E317" s="199"/>
      <c r="F317" s="208"/>
      <c r="G317" s="199"/>
      <c r="H317" s="170"/>
      <c r="I317" s="170"/>
      <c r="J317" s="170"/>
      <c r="K317" s="170"/>
      <c r="L317" s="170"/>
      <c r="M317" s="170"/>
      <c r="N317" s="170"/>
      <c r="O317" s="170"/>
      <c r="P317" s="170"/>
      <c r="Q317" s="170"/>
      <c r="R317" s="170"/>
    </row>
    <row r="318" spans="1:18" s="166" customFormat="1" x14ac:dyDescent="0.35">
      <c r="A318" s="207"/>
      <c r="B318" s="207"/>
      <c r="C318" s="207"/>
      <c r="D318" s="207"/>
      <c r="E318" s="212" t="str">
        <f xml:space="preserve"> InputsR!E$13</f>
        <v>Proportion of costs allocated to gate 3</v>
      </c>
      <c r="F318" s="213">
        <f xml:space="preserve"> InputsR!F$13</f>
        <v>0.35</v>
      </c>
      <c r="G318" s="212" t="str">
        <f xml:space="preserve"> InputsR!G$13</f>
        <v>%</v>
      </c>
      <c r="H318" s="170"/>
      <c r="I318" s="170"/>
      <c r="J318" s="170"/>
      <c r="K318" s="170"/>
      <c r="L318" s="170"/>
      <c r="M318" s="170"/>
      <c r="N318" s="170"/>
      <c r="O318" s="170"/>
      <c r="P318" s="170"/>
      <c r="Q318" s="170"/>
      <c r="R318" s="170"/>
    </row>
    <row r="319" spans="1:18" s="166" customFormat="1" x14ac:dyDescent="0.35">
      <c r="A319" s="207"/>
      <c r="B319" s="207"/>
      <c r="C319" s="207"/>
      <c r="D319" s="207"/>
      <c r="E319" s="212" t="str">
        <f xml:space="preserve"> InputsR!E$15</f>
        <v>Proportion of costs allocated to gate 4</v>
      </c>
      <c r="F319" s="213">
        <f xml:space="preserve"> InputsR!F$15</f>
        <v>0.4</v>
      </c>
      <c r="G319" s="212" t="str">
        <f xml:space="preserve"> InputsR!G$15</f>
        <v>%</v>
      </c>
      <c r="H319" s="170"/>
      <c r="I319" s="170"/>
      <c r="J319" s="170"/>
      <c r="K319" s="170"/>
      <c r="L319" s="170"/>
      <c r="M319" s="170"/>
      <c r="N319" s="170"/>
      <c r="O319" s="170"/>
      <c r="P319" s="170"/>
      <c r="Q319" s="170"/>
      <c r="R319" s="170"/>
    </row>
    <row r="320" spans="1:18" s="166" customFormat="1" x14ac:dyDescent="0.35">
      <c r="A320" s="207"/>
      <c r="B320" s="207"/>
      <c r="C320" s="207"/>
      <c r="D320" s="207"/>
      <c r="E320" s="199" t="s">
        <v>231</v>
      </c>
      <c r="F320" s="214">
        <f>SUM( F318:F319 )</f>
        <v>0.75</v>
      </c>
      <c r="G320" s="199" t="s">
        <v>105</v>
      </c>
      <c r="H320" s="170"/>
      <c r="I320" s="170"/>
      <c r="J320" s="170"/>
      <c r="K320" s="170"/>
      <c r="L320" s="170"/>
      <c r="M320" s="170"/>
      <c r="N320" s="170"/>
      <c r="O320" s="170"/>
      <c r="P320" s="170"/>
      <c r="Q320" s="170"/>
      <c r="R320" s="170"/>
    </row>
    <row r="321" spans="1:18" s="166" customFormat="1" x14ac:dyDescent="0.35">
      <c r="A321" s="207"/>
      <c r="B321" s="207"/>
      <c r="C321" s="207"/>
      <c r="D321" s="207"/>
      <c r="E321" s="199"/>
      <c r="F321" s="208"/>
      <c r="G321" s="199"/>
      <c r="H321" s="170"/>
      <c r="I321" s="170"/>
      <c r="J321" s="170"/>
      <c r="K321" s="170"/>
      <c r="L321" s="170"/>
      <c r="M321" s="170"/>
      <c r="N321" s="170"/>
      <c r="O321" s="170"/>
      <c r="P321" s="170"/>
      <c r="Q321" s="170"/>
      <c r="R321" s="170"/>
    </row>
    <row r="322" spans="1:18" s="166" customFormat="1" x14ac:dyDescent="0.35">
      <c r="A322" s="207"/>
      <c r="B322" s="207"/>
      <c r="C322" s="207"/>
      <c r="D322" s="207"/>
      <c r="E322" s="200" t="str">
        <f xml:space="preserve"> E$281</f>
        <v>Company 2 total totex adjustment for [funded scheme 1] - water resources (17-18 FYA CPIH deflated prices)</v>
      </c>
      <c r="F322" s="211">
        <f xml:space="preserve"> F$281</f>
        <v>0</v>
      </c>
      <c r="G322" s="200" t="str">
        <f xml:space="preserve"> G$281</f>
        <v>£m</v>
      </c>
      <c r="H322" s="170"/>
      <c r="I322" s="170"/>
      <c r="J322" s="170"/>
      <c r="K322" s="170"/>
      <c r="L322" s="170"/>
      <c r="M322" s="170"/>
      <c r="N322" s="170"/>
      <c r="O322" s="170"/>
      <c r="P322" s="170"/>
      <c r="Q322" s="170"/>
      <c r="R322" s="170"/>
    </row>
    <row r="323" spans="1:18" s="166" customFormat="1" x14ac:dyDescent="0.35">
      <c r="A323" s="207"/>
      <c r="B323" s="207"/>
      <c r="C323" s="207"/>
      <c r="D323" s="207"/>
      <c r="E323" s="212" t="str">
        <f xml:space="preserve"> InputsR!E$13</f>
        <v>Proportion of costs allocated to gate 3</v>
      </c>
      <c r="F323" s="213">
        <f xml:space="preserve"> InputsR!F$13</f>
        <v>0.35</v>
      </c>
      <c r="G323" s="212" t="str">
        <f xml:space="preserve"> InputsR!G$13</f>
        <v>%</v>
      </c>
      <c r="H323" s="170"/>
      <c r="I323" s="170"/>
      <c r="J323" s="170"/>
      <c r="K323" s="170"/>
      <c r="L323" s="170"/>
      <c r="M323" s="170"/>
      <c r="N323" s="170"/>
      <c r="O323" s="170"/>
      <c r="P323" s="170"/>
      <c r="Q323" s="170"/>
      <c r="R323" s="170"/>
    </row>
    <row r="324" spans="1:18" s="166" customFormat="1" x14ac:dyDescent="0.35">
      <c r="A324" s="207"/>
      <c r="B324" s="207"/>
      <c r="C324" s="207"/>
      <c r="D324" s="207"/>
      <c r="E324" s="200" t="str">
        <f xml:space="preserve"> E$320</f>
        <v>Total proportion of costs allocated to gates 3-4 - company 2 water resources - funded scheme 1</v>
      </c>
      <c r="F324" s="215">
        <f xml:space="preserve"> F$320</f>
        <v>0.75</v>
      </c>
      <c r="G324" s="200" t="str">
        <f xml:space="preserve"> G$320</f>
        <v>%</v>
      </c>
      <c r="H324" s="170"/>
      <c r="I324" s="170"/>
      <c r="J324" s="170"/>
      <c r="K324" s="170"/>
      <c r="L324" s="170"/>
      <c r="M324" s="170"/>
      <c r="N324" s="170"/>
      <c r="O324" s="170"/>
      <c r="P324" s="170"/>
      <c r="Q324" s="170"/>
      <c r="R324" s="170"/>
    </row>
    <row r="325" spans="1:18" s="166" customFormat="1" x14ac:dyDescent="0.35">
      <c r="A325" s="207"/>
      <c r="B325" s="207"/>
      <c r="C325" s="207"/>
      <c r="D325" s="207"/>
      <c r="E325" s="212" t="str">
        <f xml:space="preserve"> InputsR!E$27</f>
        <v>Discount rate</v>
      </c>
      <c r="F325" s="213">
        <f xml:space="preserve"> InputsR!F$27</f>
        <v>2.92E-2</v>
      </c>
      <c r="G325" s="212" t="str">
        <f xml:space="preserve"> InputsR!G$27</f>
        <v>%</v>
      </c>
      <c r="H325" s="170"/>
      <c r="I325" s="170"/>
      <c r="J325" s="170"/>
      <c r="K325" s="170"/>
      <c r="L325" s="170"/>
      <c r="M325" s="170"/>
      <c r="N325" s="170"/>
      <c r="O325" s="170"/>
      <c r="P325" s="170"/>
      <c r="Q325" s="170"/>
      <c r="R325" s="170"/>
    </row>
    <row r="326" spans="1:18" s="166" customFormat="1" x14ac:dyDescent="0.35">
      <c r="A326" s="207"/>
      <c r="B326" s="207"/>
      <c r="C326" s="207"/>
      <c r="D326" s="207"/>
      <c r="E326" s="212" t="str">
        <f xml:space="preserve"> InputsR!E$19</f>
        <v>Years of discounting required for project abandoned at gate 2</v>
      </c>
      <c r="F326" s="216">
        <f xml:space="preserve"> InputsR!F$19</f>
        <v>2</v>
      </c>
      <c r="G326" s="212" t="str">
        <f xml:space="preserve"> InputsR!G$19</f>
        <v>#</v>
      </c>
      <c r="H326" s="170"/>
      <c r="I326" s="170"/>
      <c r="J326" s="170"/>
      <c r="K326" s="170"/>
      <c r="L326" s="170"/>
      <c r="M326" s="170"/>
      <c r="N326" s="170"/>
      <c r="O326" s="170"/>
      <c r="P326" s="170"/>
      <c r="Q326" s="170"/>
      <c r="R326" s="170"/>
    </row>
    <row r="327" spans="1:18" s="166" customFormat="1" x14ac:dyDescent="0.35">
      <c r="A327" s="207"/>
      <c r="B327" s="207"/>
      <c r="C327" s="207"/>
      <c r="D327" s="207"/>
      <c r="E327" s="199" t="s">
        <v>232</v>
      </c>
      <c r="F327" s="208">
        <f xml:space="preserve"> (F323 / F324) * F322 * (1 + F325) ^ F326</f>
        <v>0</v>
      </c>
      <c r="G327" s="199" t="s">
        <v>125</v>
      </c>
      <c r="H327" s="170"/>
      <c r="I327" s="170"/>
      <c r="J327" s="170"/>
      <c r="K327" s="170"/>
      <c r="L327" s="170"/>
      <c r="M327" s="170"/>
      <c r="N327" s="170"/>
      <c r="O327" s="170"/>
      <c r="P327" s="170"/>
      <c r="Q327" s="170"/>
      <c r="R327" s="170"/>
    </row>
    <row r="328" spans="1:18" s="166" customFormat="1" x14ac:dyDescent="0.35">
      <c r="A328" s="207"/>
      <c r="B328" s="207"/>
      <c r="C328" s="207"/>
      <c r="D328" s="207"/>
      <c r="E328" s="199"/>
      <c r="F328" s="208"/>
      <c r="G328" s="199"/>
      <c r="H328" s="170"/>
      <c r="I328" s="170"/>
      <c r="J328" s="170"/>
      <c r="K328" s="170"/>
      <c r="L328" s="170"/>
      <c r="M328" s="170"/>
      <c r="N328" s="170"/>
      <c r="O328" s="170"/>
      <c r="P328" s="170"/>
      <c r="Q328" s="170"/>
      <c r="R328" s="170"/>
    </row>
    <row r="329" spans="1:18" s="166" customFormat="1" x14ac:dyDescent="0.35">
      <c r="A329" s="207"/>
      <c r="B329" s="207"/>
      <c r="C329" s="207"/>
      <c r="D329" s="207"/>
      <c r="E329" s="200" t="str">
        <f xml:space="preserve"> E$281</f>
        <v>Company 2 total totex adjustment for [funded scheme 1] - water resources (17-18 FYA CPIH deflated prices)</v>
      </c>
      <c r="F329" s="211">
        <f xml:space="preserve"> F$281</f>
        <v>0</v>
      </c>
      <c r="G329" s="200" t="str">
        <f xml:space="preserve"> G$281</f>
        <v>£m</v>
      </c>
      <c r="H329" s="170"/>
      <c r="I329" s="170"/>
      <c r="J329" s="170"/>
      <c r="K329" s="170"/>
      <c r="L329" s="170"/>
      <c r="M329" s="170"/>
      <c r="N329" s="170"/>
      <c r="O329" s="170"/>
      <c r="P329" s="170"/>
      <c r="Q329" s="170"/>
      <c r="R329" s="170"/>
    </row>
    <row r="330" spans="1:18" s="166" customFormat="1" x14ac:dyDescent="0.35">
      <c r="A330" s="207"/>
      <c r="B330" s="207"/>
      <c r="C330" s="207"/>
      <c r="D330" s="207"/>
      <c r="E330" s="212" t="str">
        <f xml:space="preserve"> InputsR!E$15</f>
        <v>Proportion of costs allocated to gate 4</v>
      </c>
      <c r="F330" s="213">
        <f xml:space="preserve"> InputsR!F$15</f>
        <v>0.4</v>
      </c>
      <c r="G330" s="212" t="str">
        <f xml:space="preserve"> InputsR!G$15</f>
        <v>%</v>
      </c>
      <c r="H330" s="170"/>
      <c r="I330" s="170"/>
      <c r="J330" s="170"/>
      <c r="K330" s="170"/>
      <c r="L330" s="170"/>
      <c r="M330" s="170"/>
      <c r="N330" s="170"/>
      <c r="O330" s="170"/>
      <c r="P330" s="170"/>
      <c r="Q330" s="170"/>
      <c r="R330" s="170"/>
    </row>
    <row r="331" spans="1:18" s="166" customFormat="1" x14ac:dyDescent="0.35">
      <c r="A331" s="207"/>
      <c r="B331" s="207"/>
      <c r="C331" s="207"/>
      <c r="D331" s="207"/>
      <c r="E331" s="200" t="str">
        <f xml:space="preserve"> E$320</f>
        <v>Total proportion of costs allocated to gates 3-4 - company 2 water resources - funded scheme 1</v>
      </c>
      <c r="F331" s="215">
        <f xml:space="preserve"> F$320</f>
        <v>0.75</v>
      </c>
      <c r="G331" s="200" t="str">
        <f xml:space="preserve"> G$320</f>
        <v>%</v>
      </c>
      <c r="H331" s="170"/>
      <c r="I331" s="170"/>
      <c r="J331" s="170"/>
      <c r="K331" s="170"/>
      <c r="L331" s="170"/>
      <c r="M331" s="170"/>
      <c r="N331" s="170"/>
      <c r="O331" s="170"/>
      <c r="P331" s="170"/>
      <c r="Q331" s="170"/>
      <c r="R331" s="170"/>
    </row>
    <row r="332" spans="1:18" s="166" customFormat="1" x14ac:dyDescent="0.35">
      <c r="A332" s="207"/>
      <c r="B332" s="207"/>
      <c r="C332" s="207"/>
      <c r="D332" s="207"/>
      <c r="E332" s="212" t="str">
        <f xml:space="preserve"> InputsR!E$27</f>
        <v>Discount rate</v>
      </c>
      <c r="F332" s="213">
        <f xml:space="preserve"> InputsR!F$27</f>
        <v>2.92E-2</v>
      </c>
      <c r="G332" s="212" t="str">
        <f xml:space="preserve"> InputsR!G$27</f>
        <v>%</v>
      </c>
      <c r="H332" s="170"/>
      <c r="I332" s="170"/>
      <c r="J332" s="170"/>
      <c r="K332" s="170"/>
      <c r="L332" s="170"/>
      <c r="M332" s="170"/>
      <c r="N332" s="170"/>
      <c r="O332" s="170"/>
      <c r="P332" s="170"/>
      <c r="Q332" s="170"/>
      <c r="R332" s="170"/>
    </row>
    <row r="333" spans="1:18" s="166" customFormat="1" x14ac:dyDescent="0.35">
      <c r="A333" s="207"/>
      <c r="B333" s="207"/>
      <c r="C333" s="207"/>
      <c r="D333" s="207"/>
      <c r="E333" s="212" t="str">
        <f xml:space="preserve"> InputsR!E$21</f>
        <v>Years of discounting required for project abandoned at gate 3</v>
      </c>
      <c r="F333" s="216">
        <f xml:space="preserve"> InputsR!F$21</f>
        <v>1</v>
      </c>
      <c r="G333" s="212" t="str">
        <f xml:space="preserve"> InputsR!G$21</f>
        <v>#</v>
      </c>
      <c r="H333" s="170"/>
      <c r="I333" s="170"/>
      <c r="J333" s="170"/>
      <c r="K333" s="170"/>
      <c r="L333" s="170"/>
      <c r="M333" s="170"/>
      <c r="N333" s="170"/>
      <c r="O333" s="170"/>
      <c r="P333" s="170"/>
      <c r="Q333" s="170"/>
      <c r="R333" s="170"/>
    </row>
    <row r="334" spans="1:18" s="166" customFormat="1" x14ac:dyDescent="0.35">
      <c r="A334" s="207"/>
      <c r="B334" s="207"/>
      <c r="C334" s="207"/>
      <c r="D334" s="207"/>
      <c r="E334" s="199" t="s">
        <v>233</v>
      </c>
      <c r="F334" s="208">
        <f xml:space="preserve"> (F330 / F331) * F329 * (1 + F332) ^ F333</f>
        <v>0</v>
      </c>
      <c r="G334" s="199" t="s">
        <v>125</v>
      </c>
      <c r="H334" s="170"/>
      <c r="I334" s="170"/>
      <c r="J334" s="170"/>
      <c r="K334" s="170"/>
      <c r="L334" s="170"/>
      <c r="M334" s="170"/>
      <c r="N334" s="170"/>
      <c r="O334" s="170"/>
      <c r="P334" s="170"/>
      <c r="Q334" s="170"/>
      <c r="R334" s="170"/>
    </row>
    <row r="335" spans="1:18" s="166" customFormat="1" x14ac:dyDescent="0.35">
      <c r="A335" s="207"/>
      <c r="B335" s="207"/>
      <c r="C335" s="207"/>
      <c r="D335" s="207"/>
      <c r="E335" s="199"/>
      <c r="F335" s="208"/>
      <c r="G335" s="199"/>
      <c r="H335" s="170"/>
      <c r="I335" s="170"/>
      <c r="J335" s="170"/>
      <c r="K335" s="170"/>
      <c r="L335" s="170"/>
      <c r="M335" s="170"/>
      <c r="N335" s="170"/>
      <c r="O335" s="170"/>
      <c r="P335" s="170"/>
      <c r="Q335" s="170"/>
      <c r="R335" s="170"/>
    </row>
    <row r="336" spans="1:18" s="166" customFormat="1" x14ac:dyDescent="0.35">
      <c r="A336" s="207"/>
      <c r="B336" s="207"/>
      <c r="C336" s="207"/>
      <c r="D336" s="207"/>
      <c r="E336" s="200" t="str">
        <f xml:space="preserve"> E$327</f>
        <v>Company 2 total totex adjustment for [funded scheme 1] financing adjustment (gate 3 element) (gate 2 abandonment) - water resources (17-18 FYA CPIH deflated prices)</v>
      </c>
      <c r="F336" s="211">
        <f xml:space="preserve"> F$327</f>
        <v>0</v>
      </c>
      <c r="G336" s="200" t="str">
        <f xml:space="preserve"> G$327</f>
        <v>£m</v>
      </c>
      <c r="H336" s="170"/>
      <c r="I336" s="170"/>
      <c r="J336" s="170"/>
      <c r="K336" s="170"/>
      <c r="L336" s="170"/>
      <c r="M336" s="170"/>
      <c r="N336" s="170"/>
      <c r="O336" s="170"/>
      <c r="P336" s="170"/>
      <c r="Q336" s="170"/>
      <c r="R336" s="170"/>
    </row>
    <row r="337" spans="1:18" s="166" customFormat="1" x14ac:dyDescent="0.35">
      <c r="A337" s="207"/>
      <c r="B337" s="207"/>
      <c r="C337" s="207"/>
      <c r="D337" s="207"/>
      <c r="E337" s="200" t="str">
        <f xml:space="preserve"> E$334</f>
        <v>Company 2 total totex adjustment for [funded scheme 1] financing adjustment (gate 4 element) (gate 2 abandonment) - water resources (17-18 FYA CPIH deflated prices)</v>
      </c>
      <c r="F337" s="211">
        <f xml:space="preserve"> F$334</f>
        <v>0</v>
      </c>
      <c r="G337" s="200" t="str">
        <f xml:space="preserve"> G$334</f>
        <v>£m</v>
      </c>
      <c r="H337" s="170"/>
      <c r="I337" s="170"/>
      <c r="J337" s="170"/>
      <c r="K337" s="170"/>
      <c r="L337" s="170"/>
      <c r="M337" s="170"/>
      <c r="N337" s="170"/>
      <c r="O337" s="170"/>
      <c r="P337" s="170"/>
      <c r="Q337" s="170"/>
      <c r="R337" s="170"/>
    </row>
    <row r="338" spans="1:18" s="166" customFormat="1" x14ac:dyDescent="0.35">
      <c r="A338" s="207"/>
      <c r="B338" s="207"/>
      <c r="C338" s="207"/>
      <c r="D338" s="207"/>
      <c r="E338" s="199" t="s">
        <v>234</v>
      </c>
      <c r="F338" s="208">
        <f>SUM( F336:F337 )</f>
        <v>0</v>
      </c>
      <c r="G338" s="199" t="s">
        <v>125</v>
      </c>
      <c r="H338" s="170"/>
      <c r="I338" s="170"/>
      <c r="J338" s="170"/>
      <c r="K338" s="170"/>
      <c r="L338" s="170"/>
      <c r="M338" s="170"/>
      <c r="N338" s="170"/>
      <c r="O338" s="170"/>
      <c r="P338" s="170"/>
      <c r="Q338" s="170"/>
      <c r="R338" s="170"/>
    </row>
    <row r="339" spans="1:18" s="166" customFormat="1" x14ac:dyDescent="0.35">
      <c r="A339" s="207"/>
      <c r="B339" s="207"/>
      <c r="C339" s="207"/>
      <c r="D339" s="207"/>
      <c r="E339" s="199"/>
      <c r="F339" s="208"/>
      <c r="G339" s="199"/>
      <c r="H339" s="170"/>
      <c r="I339" s="170"/>
      <c r="J339" s="170"/>
      <c r="K339" s="170"/>
      <c r="L339" s="170"/>
      <c r="M339" s="170"/>
      <c r="N339" s="170"/>
      <c r="O339" s="170"/>
      <c r="P339" s="170"/>
      <c r="Q339" s="170"/>
      <c r="R339" s="170"/>
    </row>
    <row r="340" spans="1:18" s="166" customFormat="1" x14ac:dyDescent="0.35">
      <c r="A340" s="207"/>
      <c r="B340" s="207"/>
      <c r="C340" s="207"/>
      <c r="D340" s="120" t="s">
        <v>194</v>
      </c>
      <c r="E340" s="120"/>
      <c r="F340" s="208"/>
      <c r="G340" s="199"/>
      <c r="H340" s="170"/>
      <c r="I340" s="170"/>
      <c r="J340" s="170"/>
      <c r="K340" s="170"/>
      <c r="L340" s="170"/>
      <c r="M340" s="170"/>
      <c r="N340" s="170"/>
      <c r="O340" s="170"/>
      <c r="P340" s="170"/>
      <c r="Q340" s="170"/>
      <c r="R340" s="170"/>
    </row>
    <row r="341" spans="1:18" s="166" customFormat="1" x14ac:dyDescent="0.35">
      <c r="A341" s="207"/>
      <c r="B341" s="207"/>
      <c r="C341" s="207"/>
      <c r="D341" s="207"/>
      <c r="E341" s="199"/>
      <c r="F341" s="208"/>
      <c r="G341" s="199"/>
      <c r="H341" s="170"/>
      <c r="I341" s="170"/>
      <c r="J341" s="170"/>
      <c r="K341" s="170"/>
      <c r="L341" s="170"/>
      <c r="M341" s="170"/>
      <c r="N341" s="170"/>
      <c r="O341" s="170"/>
      <c r="P341" s="170"/>
      <c r="Q341" s="170"/>
      <c r="R341" s="170"/>
    </row>
    <row r="342" spans="1:18" s="166" customFormat="1" x14ac:dyDescent="0.35">
      <c r="A342" s="207"/>
      <c r="B342" s="207"/>
      <c r="C342" s="207"/>
      <c r="D342" s="207"/>
      <c r="E342" s="200" t="str">
        <f xml:space="preserve"> E$281</f>
        <v>Company 2 total totex adjustment for [funded scheme 1] - water resources (17-18 FYA CPIH deflated prices)</v>
      </c>
      <c r="F342" s="211">
        <f xml:space="preserve"> F$281</f>
        <v>0</v>
      </c>
      <c r="G342" s="200" t="str">
        <f xml:space="preserve"> G$281</f>
        <v>£m</v>
      </c>
      <c r="H342" s="170"/>
      <c r="I342" s="170"/>
      <c r="J342" s="170"/>
      <c r="K342" s="170"/>
      <c r="L342" s="170"/>
      <c r="M342" s="170"/>
      <c r="N342" s="170"/>
      <c r="O342" s="170"/>
      <c r="P342" s="170"/>
      <c r="Q342" s="170"/>
      <c r="R342" s="170"/>
    </row>
    <row r="343" spans="1:18" s="166" customFormat="1" x14ac:dyDescent="0.35">
      <c r="A343" s="207"/>
      <c r="B343" s="207"/>
      <c r="C343" s="207"/>
      <c r="D343" s="207"/>
      <c r="E343" s="212" t="str">
        <f xml:space="preserve"> InputsR!E$27</f>
        <v>Discount rate</v>
      </c>
      <c r="F343" s="213">
        <f xml:space="preserve"> InputsR!F$27</f>
        <v>2.92E-2</v>
      </c>
      <c r="G343" s="212" t="str">
        <f xml:space="preserve"> InputsR!G$27</f>
        <v>%</v>
      </c>
      <c r="H343" s="170"/>
      <c r="I343" s="170"/>
      <c r="J343" s="170"/>
      <c r="K343" s="170"/>
      <c r="L343" s="170"/>
      <c r="M343" s="170"/>
      <c r="N343" s="170"/>
      <c r="O343" s="170"/>
      <c r="P343" s="170"/>
      <c r="Q343" s="170"/>
      <c r="R343" s="170"/>
    </row>
    <row r="344" spans="1:18" s="166" customFormat="1" x14ac:dyDescent="0.35">
      <c r="A344" s="207"/>
      <c r="B344" s="207"/>
      <c r="C344" s="207"/>
      <c r="D344" s="207"/>
      <c r="E344" s="212" t="str">
        <f xml:space="preserve"> InputsR!E$21</f>
        <v>Years of discounting required for project abandoned at gate 3</v>
      </c>
      <c r="F344" s="216">
        <f xml:space="preserve"> InputsR!F$21</f>
        <v>1</v>
      </c>
      <c r="G344" s="212" t="str">
        <f xml:space="preserve"> InputsR!G$21</f>
        <v>#</v>
      </c>
      <c r="H344" s="170"/>
      <c r="I344" s="170"/>
      <c r="J344" s="170"/>
      <c r="K344" s="170"/>
      <c r="L344" s="170"/>
      <c r="M344" s="170"/>
      <c r="N344" s="170"/>
      <c r="O344" s="170"/>
      <c r="P344" s="170"/>
      <c r="Q344" s="170"/>
      <c r="R344" s="170"/>
    </row>
    <row r="345" spans="1:18" s="166" customFormat="1" x14ac:dyDescent="0.35">
      <c r="A345" s="207"/>
      <c r="B345" s="207"/>
      <c r="C345" s="207"/>
      <c r="D345" s="207"/>
      <c r="E345" s="199" t="s">
        <v>235</v>
      </c>
      <c r="F345" s="208">
        <f xml:space="preserve"> F342 * (1 + F343) ^ F344</f>
        <v>0</v>
      </c>
      <c r="G345" s="199" t="s">
        <v>125</v>
      </c>
      <c r="H345" s="170"/>
      <c r="I345" s="170"/>
      <c r="J345" s="170"/>
      <c r="K345" s="170"/>
      <c r="L345" s="170"/>
      <c r="M345" s="170"/>
      <c r="N345" s="170"/>
      <c r="O345" s="170"/>
      <c r="P345" s="170"/>
      <c r="Q345" s="170"/>
      <c r="R345" s="170"/>
    </row>
    <row r="346" spans="1:18" s="166" customFormat="1" x14ac:dyDescent="0.35">
      <c r="A346" s="207"/>
      <c r="B346" s="207"/>
      <c r="C346" s="207"/>
      <c r="D346" s="207"/>
      <c r="E346" s="199"/>
      <c r="F346" s="208"/>
      <c r="G346" s="199"/>
      <c r="H346" s="170"/>
      <c r="I346" s="170"/>
      <c r="J346" s="170"/>
      <c r="K346" s="170"/>
      <c r="L346" s="170"/>
      <c r="M346" s="170"/>
      <c r="N346" s="170"/>
      <c r="O346" s="170"/>
      <c r="P346" s="170"/>
      <c r="Q346" s="170"/>
      <c r="R346" s="170"/>
    </row>
    <row r="347" spans="1:18" s="166" customFormat="1" x14ac:dyDescent="0.35">
      <c r="A347" s="207"/>
      <c r="B347" s="207"/>
      <c r="C347" s="207"/>
      <c r="D347" s="207"/>
      <c r="E347" s="200" t="str">
        <f xml:space="preserve"> E$314</f>
        <v>Company 2 total totex adjustment for [funded scheme 1] financing adjustment (if project is abandoned at gate 1) - water resources (17-18 FYA CPIH deflated prices)</v>
      </c>
      <c r="F347" s="211">
        <f xml:space="preserve"> F$314</f>
        <v>0</v>
      </c>
      <c r="G347" s="200" t="str">
        <f xml:space="preserve"> G$314</f>
        <v>£m</v>
      </c>
      <c r="H347" s="170"/>
      <c r="I347" s="170"/>
      <c r="J347" s="170"/>
      <c r="K347" s="170"/>
      <c r="L347" s="170"/>
      <c r="M347" s="170"/>
      <c r="N347" s="170"/>
      <c r="O347" s="170"/>
      <c r="P347" s="170"/>
      <c r="Q347" s="170"/>
      <c r="R347" s="170"/>
    </row>
    <row r="348" spans="1:18" s="166" customFormat="1" x14ac:dyDescent="0.35">
      <c r="A348" s="207"/>
      <c r="B348" s="207"/>
      <c r="C348" s="207"/>
      <c r="D348" s="207"/>
      <c r="E348" s="200" t="str">
        <f xml:space="preserve"> E$338</f>
        <v>Company 2 total totex adjustment for [funded scheme 1] financing adjustment (if project is abandoned at gate 2) - water resources (17-18 FYA CPIH deflated prices)</v>
      </c>
      <c r="F348" s="211">
        <f xml:space="preserve"> F$338</f>
        <v>0</v>
      </c>
      <c r="G348" s="200" t="str">
        <f xml:space="preserve"> G$338</f>
        <v>£m</v>
      </c>
      <c r="H348" s="170"/>
      <c r="I348" s="170"/>
      <c r="J348" s="170"/>
      <c r="K348" s="170"/>
      <c r="L348" s="170"/>
      <c r="M348" s="170"/>
      <c r="N348" s="170"/>
      <c r="O348" s="170"/>
      <c r="P348" s="170"/>
      <c r="Q348" s="170"/>
      <c r="R348" s="170"/>
    </row>
    <row r="349" spans="1:18" s="166" customFormat="1" x14ac:dyDescent="0.35">
      <c r="A349" s="207"/>
      <c r="B349" s="207"/>
      <c r="C349" s="207"/>
      <c r="D349" s="207"/>
      <c r="E349" s="200" t="str">
        <f xml:space="preserve"> E$345</f>
        <v>Company 2 total totex adjustment for [funded scheme 1] financing adjustment (if project is abandoned at gate 3) - water resources (17-18 FYA CPIH deflated prices)</v>
      </c>
      <c r="F349" s="211">
        <f xml:space="preserve"> F$345</f>
        <v>0</v>
      </c>
      <c r="G349" s="200" t="str">
        <f xml:space="preserve"> G$345</f>
        <v>£m</v>
      </c>
      <c r="H349" s="170"/>
      <c r="I349" s="170"/>
      <c r="J349" s="170"/>
      <c r="K349" s="170"/>
      <c r="L349" s="170"/>
      <c r="M349" s="170"/>
      <c r="N349" s="170"/>
      <c r="O349" s="170"/>
      <c r="P349" s="170"/>
      <c r="Q349" s="170"/>
      <c r="R349" s="170"/>
    </row>
    <row r="350" spans="1:18" s="166" customFormat="1" x14ac:dyDescent="0.35">
      <c r="A350" s="207"/>
      <c r="B350" s="207"/>
      <c r="C350" s="207"/>
      <c r="D350" s="207"/>
      <c r="E350" s="212" t="str">
        <f xml:space="preserve"> InputsR!E$41</f>
        <v>Gate [funded scheme 1] has progressed to (up to gate 4)</v>
      </c>
      <c r="F350" s="217">
        <f xml:space="preserve"> InputsR!F$41</f>
        <v>4</v>
      </c>
      <c r="G350" s="212" t="str">
        <f xml:space="preserve"> InputsR!G$41</f>
        <v>#</v>
      </c>
      <c r="H350" s="170"/>
      <c r="I350" s="170"/>
      <c r="J350" s="170"/>
      <c r="K350" s="170"/>
      <c r="L350" s="170"/>
      <c r="M350" s="170"/>
      <c r="N350" s="170"/>
      <c r="O350" s="170"/>
      <c r="P350" s="170"/>
      <c r="Q350" s="170"/>
      <c r="R350" s="170"/>
    </row>
    <row r="351" spans="1:18" s="166" customFormat="1" x14ac:dyDescent="0.35">
      <c r="A351" s="207"/>
      <c r="B351" s="207"/>
      <c r="C351" s="207"/>
      <c r="D351" s="207"/>
      <c r="E351" s="200" t="str">
        <f xml:space="preserve"> E$281</f>
        <v>Company 2 total totex adjustment for [funded scheme 1] - water resources (17-18 FYA CPIH deflated prices)</v>
      </c>
      <c r="F351" s="211">
        <f xml:space="preserve"> F$281</f>
        <v>0</v>
      </c>
      <c r="G351" s="200" t="str">
        <f xml:space="preserve"> G$281</f>
        <v>£m</v>
      </c>
      <c r="H351" s="170"/>
      <c r="I351" s="170"/>
      <c r="J351" s="170"/>
      <c r="K351" s="170"/>
      <c r="L351" s="170"/>
      <c r="M351" s="170"/>
      <c r="N351" s="170"/>
      <c r="O351" s="170"/>
      <c r="P351" s="170"/>
      <c r="Q351" s="170"/>
      <c r="R351" s="170"/>
    </row>
    <row r="352" spans="1:18" s="166" customFormat="1" x14ac:dyDescent="0.35">
      <c r="A352" s="207"/>
      <c r="B352" s="207"/>
      <c r="C352" s="207"/>
      <c r="D352" s="207"/>
      <c r="E352" s="200" t="s">
        <v>236</v>
      </c>
      <c r="F352" s="208">
        <f xml:space="preserve"> ( IF(F350 = 4, 0, IF(F350 = 3, F349, IF(F350 = 2, F348, IF(F350 = 1, F347) ) ) ) - F351 )</f>
        <v>0</v>
      </c>
      <c r="G352" s="199" t="s">
        <v>125</v>
      </c>
      <c r="H352" s="170"/>
      <c r="I352" s="170"/>
      <c r="J352" s="170"/>
      <c r="K352" s="170"/>
      <c r="L352" s="170"/>
      <c r="M352" s="170"/>
      <c r="N352" s="170"/>
      <c r="O352" s="170"/>
      <c r="P352" s="170"/>
      <c r="Q352" s="170"/>
      <c r="R352" s="170"/>
    </row>
    <row r="353" spans="1:18" s="143" customFormat="1" x14ac:dyDescent="0.35">
      <c r="A353" s="111"/>
      <c r="B353" s="111"/>
      <c r="C353" s="111"/>
      <c r="D353" s="111"/>
      <c r="E353" s="186"/>
      <c r="F353" s="169"/>
      <c r="G353" s="111"/>
      <c r="H353" s="169"/>
      <c r="I353" s="169"/>
      <c r="J353" s="169"/>
      <c r="K353" s="169"/>
      <c r="L353" s="169"/>
      <c r="M353" s="169"/>
      <c r="N353" s="169"/>
      <c r="O353" s="169"/>
      <c r="P353" s="169"/>
      <c r="Q353" s="169"/>
      <c r="R353" s="169"/>
    </row>
    <row r="354" spans="1:18" s="166" customFormat="1" x14ac:dyDescent="0.35">
      <c r="A354" s="168"/>
      <c r="B354" s="168"/>
      <c r="C354" s="168"/>
      <c r="D354" s="168"/>
      <c r="E354" s="111" t="str">
        <f xml:space="preserve"> InputsR!E$55</f>
        <v>Severn Trent PAYG ratio - water resources</v>
      </c>
      <c r="F354" s="167">
        <f xml:space="preserve"> InputsR!F$55</f>
        <v>0</v>
      </c>
      <c r="G354" s="111" t="str">
        <f xml:space="preserve"> InputsR!G$55</f>
        <v>%</v>
      </c>
      <c r="H354" s="111"/>
      <c r="I354" s="111"/>
      <c r="J354" s="111"/>
      <c r="K354" s="111"/>
      <c r="L354" s="111"/>
      <c r="M354" s="111"/>
      <c r="N354" s="111"/>
      <c r="O354" s="111"/>
      <c r="P354" s="111"/>
      <c r="Q354" s="111"/>
      <c r="R354" s="111"/>
    </row>
    <row r="355" spans="1:18" s="143" customFormat="1" x14ac:dyDescent="0.35">
      <c r="A355" s="111"/>
      <c r="B355" s="111"/>
      <c r="C355" s="111"/>
      <c r="D355" s="111"/>
      <c r="E355" s="187" t="str">
        <f xml:space="preserve"> E$281</f>
        <v>Company 2 total totex adjustment for [funded scheme 1] - water resources (17-18 FYA CPIH deflated prices)</v>
      </c>
      <c r="F355" s="185">
        <f xml:space="preserve"> F$281</f>
        <v>0</v>
      </c>
      <c r="G355" s="187" t="str">
        <f xml:space="preserve"> G$281</f>
        <v>£m</v>
      </c>
      <c r="H355" s="187"/>
      <c r="I355" s="187"/>
      <c r="J355" s="188"/>
      <c r="K355" s="188"/>
      <c r="L355" s="188"/>
      <c r="M355" s="188"/>
      <c r="N355" s="188"/>
      <c r="O355" s="188"/>
      <c r="P355" s="188"/>
      <c r="Q355" s="188"/>
      <c r="R355" s="188"/>
    </row>
    <row r="356" spans="1:18" s="143" customFormat="1" x14ac:dyDescent="0.35">
      <c r="A356" s="111"/>
      <c r="B356" s="111"/>
      <c r="C356" s="111"/>
      <c r="D356" s="111"/>
      <c r="E356" s="111" t="str">
        <f xml:space="preserve"> InputsR!E$69</f>
        <v>Severn Trent penalty for Grand Union Canal Transfer - water resources (17-18 FYA CPIH deflated prices)</v>
      </c>
      <c r="F356" s="194">
        <f xml:space="preserve"> InputsR!F$69</f>
        <v>0</v>
      </c>
      <c r="G356" s="111" t="str">
        <f xml:space="preserve"> InputsR!G$69</f>
        <v>£m</v>
      </c>
      <c r="H356" s="187"/>
      <c r="I356" s="187"/>
      <c r="J356" s="188"/>
      <c r="K356" s="188"/>
      <c r="L356" s="188"/>
      <c r="M356" s="188"/>
      <c r="N356" s="188"/>
      <c r="O356" s="188"/>
      <c r="P356" s="188"/>
      <c r="Q356" s="188"/>
      <c r="R356" s="188"/>
    </row>
    <row r="357" spans="1:18" s="143" customFormat="1" x14ac:dyDescent="0.35">
      <c r="A357" s="111"/>
      <c r="B357" s="111"/>
      <c r="C357" s="111"/>
      <c r="D357" s="111"/>
      <c r="E357" s="191" t="str">
        <f xml:space="preserve"> E$352</f>
        <v>Company 2 total totex adjustment for [funded scheme 1] financing adjustment - water resources (17-18 FYA CPIH deflated prices)</v>
      </c>
      <c r="F357" s="192">
        <f xml:space="preserve"> F$352</f>
        <v>0</v>
      </c>
      <c r="G357" s="191" t="str">
        <f xml:space="preserve"> G$352</f>
        <v>£m</v>
      </c>
      <c r="H357" s="187"/>
      <c r="I357" s="187"/>
      <c r="J357" s="188"/>
      <c r="K357" s="188"/>
      <c r="L357" s="188"/>
      <c r="M357" s="188"/>
      <c r="N357" s="188"/>
      <c r="O357" s="188"/>
      <c r="P357" s="188"/>
      <c r="Q357" s="188"/>
      <c r="R357" s="188"/>
    </row>
    <row r="358" spans="1:18" s="143" customFormat="1" ht="15" thickBot="1" x14ac:dyDescent="0.4">
      <c r="A358" s="111"/>
      <c r="B358" s="111"/>
      <c r="C358" s="111"/>
      <c r="D358" s="111"/>
      <c r="E358" s="178" t="s">
        <v>237</v>
      </c>
      <c r="F358" s="179">
        <f xml:space="preserve"> F354 * ( F355 + F356 + F357 )</f>
        <v>0</v>
      </c>
      <c r="G358" s="178" t="s">
        <v>125</v>
      </c>
      <c r="H358" s="178"/>
      <c r="I358" s="178"/>
      <c r="J358" s="178"/>
      <c r="K358" s="178"/>
      <c r="L358" s="178"/>
      <c r="M358" s="178"/>
      <c r="N358" s="178"/>
      <c r="O358" s="178"/>
      <c r="P358" s="178"/>
      <c r="Q358" s="178"/>
      <c r="R358" s="178"/>
    </row>
    <row r="359" spans="1:18" s="143" customFormat="1" ht="15" thickTop="1" x14ac:dyDescent="0.35">
      <c r="A359" s="111"/>
      <c r="B359" s="111"/>
      <c r="C359" s="111"/>
      <c r="D359" s="111"/>
      <c r="E359" s="168"/>
      <c r="F359" s="168"/>
      <c r="G359" s="168"/>
      <c r="H359" s="168"/>
      <c r="I359" s="168"/>
      <c r="J359" s="168"/>
      <c r="K359" s="168"/>
      <c r="L359" s="168"/>
      <c r="M359" s="168"/>
      <c r="N359" s="168"/>
      <c r="O359" s="168"/>
      <c r="P359" s="168"/>
      <c r="Q359" s="168"/>
      <c r="R359" s="168"/>
    </row>
    <row r="360" spans="1:18" s="166" customFormat="1" x14ac:dyDescent="0.35">
      <c r="A360" s="168"/>
      <c r="B360" s="168"/>
      <c r="C360" s="168"/>
      <c r="D360" s="168"/>
      <c r="E360" s="111" t="str">
        <f xml:space="preserve"> InputsR!E$55</f>
        <v>Severn Trent PAYG ratio - water resources</v>
      </c>
      <c r="F360" s="167">
        <f xml:space="preserve"> InputsR!F$55</f>
        <v>0</v>
      </c>
      <c r="G360" s="111" t="str">
        <f xml:space="preserve"> InputsR!G$55</f>
        <v>%</v>
      </c>
      <c r="H360" s="111"/>
      <c r="I360" s="111"/>
      <c r="J360" s="111"/>
      <c r="K360" s="111"/>
      <c r="L360" s="111"/>
      <c r="M360" s="111"/>
      <c r="N360" s="111"/>
      <c r="O360" s="111"/>
      <c r="P360" s="111"/>
      <c r="Q360" s="111"/>
      <c r="R360" s="111"/>
    </row>
    <row r="361" spans="1:18" s="143" customFormat="1" x14ac:dyDescent="0.35">
      <c r="A361" s="111"/>
      <c r="B361" s="111"/>
      <c r="C361" s="111"/>
      <c r="D361" s="111"/>
      <c r="E361" s="187" t="str">
        <f xml:space="preserve"> E$281</f>
        <v>Company 2 total totex adjustment for [funded scheme 1] - water resources (17-18 FYA CPIH deflated prices)</v>
      </c>
      <c r="F361" s="185">
        <f xml:space="preserve"> F$281</f>
        <v>0</v>
      </c>
      <c r="G361" s="187" t="str">
        <f xml:space="preserve"> G$281</f>
        <v>£m</v>
      </c>
      <c r="H361" s="187"/>
      <c r="I361" s="187"/>
      <c r="J361" s="188"/>
      <c r="K361" s="188"/>
      <c r="L361" s="188"/>
      <c r="M361" s="188"/>
      <c r="N361" s="188"/>
      <c r="O361" s="188"/>
      <c r="P361" s="188"/>
      <c r="Q361" s="188"/>
      <c r="R361" s="188"/>
    </row>
    <row r="362" spans="1:18" s="143" customFormat="1" x14ac:dyDescent="0.35">
      <c r="A362" s="111"/>
      <c r="B362" s="111"/>
      <c r="C362" s="111"/>
      <c r="D362" s="111"/>
      <c r="E362" s="111" t="str">
        <f xml:space="preserve"> InputsR!E$69</f>
        <v>Severn Trent penalty for Grand Union Canal Transfer - water resources (17-18 FYA CPIH deflated prices)</v>
      </c>
      <c r="F362" s="194">
        <f xml:space="preserve"> InputsR!F$69</f>
        <v>0</v>
      </c>
      <c r="G362" s="111" t="str">
        <f xml:space="preserve"> InputsR!G$69</f>
        <v>£m</v>
      </c>
      <c r="H362" s="187"/>
      <c r="I362" s="187"/>
      <c r="J362" s="188"/>
      <c r="K362" s="188"/>
      <c r="L362" s="188"/>
      <c r="M362" s="188"/>
      <c r="N362" s="188"/>
      <c r="O362" s="188"/>
      <c r="P362" s="188"/>
      <c r="Q362" s="188"/>
      <c r="R362" s="188"/>
    </row>
    <row r="363" spans="1:18" s="143" customFormat="1" x14ac:dyDescent="0.35">
      <c r="A363" s="111"/>
      <c r="B363" s="111"/>
      <c r="C363" s="111"/>
      <c r="D363" s="111"/>
      <c r="E363" s="187" t="str">
        <f xml:space="preserve"> E$352</f>
        <v>Company 2 total totex adjustment for [funded scheme 1] financing adjustment - water resources (17-18 FYA CPIH deflated prices)</v>
      </c>
      <c r="F363" s="192">
        <f xml:space="preserve"> F$352</f>
        <v>0</v>
      </c>
      <c r="G363" s="187" t="str">
        <f xml:space="preserve"> G$352</f>
        <v>£m</v>
      </c>
      <c r="H363" s="187"/>
      <c r="I363" s="187"/>
      <c r="J363" s="188"/>
      <c r="K363" s="188"/>
      <c r="L363" s="188"/>
      <c r="M363" s="188"/>
      <c r="N363" s="188"/>
      <c r="O363" s="188"/>
      <c r="P363" s="188"/>
      <c r="Q363" s="188"/>
      <c r="R363" s="188"/>
    </row>
    <row r="364" spans="1:18" s="143" customFormat="1" ht="15" thickBot="1" x14ac:dyDescent="0.4">
      <c r="A364" s="111"/>
      <c r="B364" s="111"/>
      <c r="C364" s="111"/>
      <c r="D364" s="111"/>
      <c r="E364" s="178" t="s">
        <v>238</v>
      </c>
      <c r="F364" s="179">
        <f xml:space="preserve"> ( 1 - F360 ) * ( F361 + F362 + F363 )</f>
        <v>0</v>
      </c>
      <c r="G364" s="178" t="s">
        <v>125</v>
      </c>
      <c r="H364" s="178"/>
      <c r="I364" s="178"/>
      <c r="J364" s="178"/>
      <c r="K364" s="178"/>
      <c r="L364" s="178"/>
      <c r="M364" s="178"/>
      <c r="N364" s="178"/>
      <c r="O364" s="178"/>
      <c r="P364" s="178"/>
      <c r="Q364" s="178"/>
      <c r="R364" s="178"/>
    </row>
    <row r="365" spans="1:18" ht="15" thickTop="1" x14ac:dyDescent="0.35">
      <c r="A365" s="244"/>
      <c r="B365" s="244"/>
      <c r="C365" s="244"/>
      <c r="D365" s="244"/>
      <c r="E365" s="111"/>
      <c r="F365" s="111"/>
      <c r="G365" s="111"/>
      <c r="H365" s="167"/>
      <c r="I365" s="167"/>
      <c r="J365" s="167"/>
      <c r="K365" s="167"/>
      <c r="L365" s="167"/>
      <c r="M365" s="167"/>
      <c r="N365" s="167"/>
      <c r="O365" s="167"/>
      <c r="P365" s="167"/>
      <c r="Q365" s="167"/>
      <c r="R365" s="167"/>
    </row>
    <row r="366" spans="1:18" x14ac:dyDescent="0.35">
      <c r="A366" s="244"/>
      <c r="B366" s="244"/>
      <c r="C366" s="172" t="s">
        <v>199</v>
      </c>
      <c r="D366" s="172"/>
      <c r="E366" s="111"/>
      <c r="F366" s="111"/>
      <c r="G366" s="111"/>
      <c r="H366" s="167"/>
      <c r="I366" s="167"/>
      <c r="J366" s="167"/>
      <c r="K366" s="167"/>
      <c r="L366" s="167"/>
      <c r="M366" s="167"/>
      <c r="N366" s="167"/>
      <c r="O366" s="167"/>
      <c r="P366" s="167"/>
      <c r="Q366" s="167"/>
      <c r="R366" s="167"/>
    </row>
    <row r="367" spans="1:18" x14ac:dyDescent="0.35">
      <c r="A367" s="244"/>
      <c r="B367" s="244"/>
      <c r="C367" s="244"/>
      <c r="D367" s="244"/>
      <c r="E367" s="111"/>
      <c r="F367" s="111"/>
      <c r="G367" s="111"/>
      <c r="H367" s="167"/>
      <c r="I367" s="167"/>
      <c r="J367" s="167"/>
      <c r="K367" s="167"/>
      <c r="L367" s="167"/>
      <c r="M367" s="167"/>
      <c r="N367" s="167"/>
      <c r="O367" s="167"/>
      <c r="P367" s="167"/>
      <c r="Q367" s="167"/>
      <c r="R367" s="167"/>
    </row>
    <row r="368" spans="1:18" s="166" customFormat="1" x14ac:dyDescent="0.35">
      <c r="A368" s="168"/>
      <c r="B368" s="168"/>
      <c r="C368" s="168"/>
      <c r="D368" s="168"/>
      <c r="E368" s="111" t="str">
        <f xml:space="preserve"> InputsR!E$44</f>
        <v>Severn Trent cumulative percentage of allocated spend given gate reached for Grand Union Canal Transfer</v>
      </c>
      <c r="F368" s="167">
        <f xml:space="preserve"> InputsR!F$44</f>
        <v>0</v>
      </c>
      <c r="G368" s="111" t="str">
        <f xml:space="preserve"> InputsR!G$44</f>
        <v>%</v>
      </c>
      <c r="H368" s="167"/>
      <c r="I368" s="167"/>
      <c r="J368" s="167"/>
      <c r="K368" s="167"/>
      <c r="L368" s="167"/>
      <c r="M368" s="167"/>
      <c r="N368" s="167"/>
      <c r="O368" s="167"/>
      <c r="P368" s="167"/>
      <c r="Q368" s="167"/>
      <c r="R368" s="167"/>
    </row>
    <row r="369" spans="1:18" s="143" customFormat="1" x14ac:dyDescent="0.35">
      <c r="A369" s="111"/>
      <c r="B369" s="111"/>
      <c r="C369" s="111"/>
      <c r="D369" s="111"/>
      <c r="E369" s="111" t="str">
        <f xml:space="preserve"> InputsR!E$25</f>
        <v>Totex sharing threshold - cumulative spend</v>
      </c>
      <c r="F369" s="167">
        <f xml:space="preserve"> InputsR!F$25</f>
        <v>0.25</v>
      </c>
      <c r="G369" s="111" t="str">
        <f xml:space="preserve"> InputsR!G$25</f>
        <v>%</v>
      </c>
      <c r="H369" s="111"/>
      <c r="I369" s="111"/>
      <c r="J369" s="111"/>
      <c r="K369" s="111"/>
      <c r="L369" s="111"/>
      <c r="M369" s="111"/>
      <c r="N369" s="111"/>
      <c r="O369" s="111"/>
      <c r="P369" s="111"/>
      <c r="Q369" s="111"/>
      <c r="R369" s="111"/>
    </row>
    <row r="370" spans="1:18" s="166" customFormat="1" x14ac:dyDescent="0.35">
      <c r="A370" s="168"/>
      <c r="B370" s="168"/>
      <c r="C370" s="168"/>
      <c r="D370" s="168"/>
      <c r="E370" s="168" t="s">
        <v>175</v>
      </c>
      <c r="F370" s="174">
        <f xml:space="preserve"> IF( F368 &gt; F369, 1, 0 )</f>
        <v>0</v>
      </c>
      <c r="G370" s="168" t="s">
        <v>176</v>
      </c>
      <c r="H370" s="168"/>
      <c r="I370" s="168"/>
      <c r="J370" s="168"/>
      <c r="K370" s="168"/>
      <c r="L370" s="168"/>
      <c r="M370" s="168"/>
      <c r="N370" s="168"/>
      <c r="O370" s="168"/>
      <c r="P370" s="168"/>
      <c r="Q370" s="168"/>
      <c r="R370" s="168"/>
    </row>
    <row r="371" spans="1:18" x14ac:dyDescent="0.35">
      <c r="A371" s="244"/>
      <c r="B371" s="244"/>
      <c r="C371" s="244"/>
      <c r="D371" s="244"/>
      <c r="E371" s="111"/>
      <c r="F371" s="111"/>
      <c r="G371" s="111"/>
      <c r="H371" s="167"/>
      <c r="I371" s="167"/>
      <c r="J371" s="167"/>
      <c r="K371" s="167"/>
      <c r="L371" s="167"/>
      <c r="M371" s="167"/>
      <c r="N371" s="167"/>
      <c r="O371" s="167"/>
      <c r="P371" s="167"/>
      <c r="Q371" s="167"/>
      <c r="R371" s="167"/>
    </row>
    <row r="372" spans="1:18" s="143" customFormat="1" x14ac:dyDescent="0.35">
      <c r="A372" s="111"/>
      <c r="B372" s="111"/>
      <c r="C372" s="111"/>
      <c r="D372" s="111"/>
      <c r="E372" s="111" t="str">
        <f xml:space="preserve"> InputsR!E$52</f>
        <v>Severn Trent totex allowance for Grand Union Canal Transfer - water network plus (17-18 FYA CPIH deflated prices)</v>
      </c>
      <c r="F372" s="169">
        <f xml:space="preserve"> InputsR!F$52</f>
        <v>0</v>
      </c>
      <c r="G372" s="111" t="str">
        <f xml:space="preserve"> InputsR!G$52</f>
        <v>£m</v>
      </c>
      <c r="H372" s="111"/>
      <c r="I372" s="111"/>
      <c r="J372" s="111"/>
      <c r="K372" s="111"/>
      <c r="L372" s="111"/>
      <c r="M372" s="111"/>
      <c r="N372" s="111"/>
      <c r="O372" s="111"/>
      <c r="P372" s="111"/>
      <c r="Q372" s="111"/>
      <c r="R372" s="111"/>
    </row>
    <row r="373" spans="1:18" s="166" customFormat="1" x14ac:dyDescent="0.35">
      <c r="A373" s="168"/>
      <c r="B373" s="168"/>
      <c r="C373" s="168"/>
      <c r="D373" s="168"/>
      <c r="E373" s="111" t="str">
        <f xml:space="preserve"> InputsR!E$44</f>
        <v>Severn Trent cumulative percentage of allocated spend given gate reached for Grand Union Canal Transfer</v>
      </c>
      <c r="F373" s="167">
        <f xml:space="preserve"> InputsR!F$44</f>
        <v>0</v>
      </c>
      <c r="G373" s="111" t="str">
        <f xml:space="preserve"> InputsR!G$44</f>
        <v>%</v>
      </c>
      <c r="H373" s="167"/>
      <c r="I373" s="167"/>
      <c r="J373" s="167"/>
      <c r="K373" s="167"/>
      <c r="L373" s="167"/>
      <c r="M373" s="167"/>
      <c r="N373" s="167"/>
      <c r="O373" s="167"/>
      <c r="P373" s="167"/>
      <c r="Q373" s="167"/>
      <c r="R373" s="167"/>
    </row>
    <row r="374" spans="1:18" s="166" customFormat="1" x14ac:dyDescent="0.35">
      <c r="A374" s="168"/>
      <c r="B374" s="168"/>
      <c r="C374" s="168"/>
      <c r="D374" s="168"/>
      <c r="E374" s="168" t="s">
        <v>239</v>
      </c>
      <c r="F374" s="171">
        <f xml:space="preserve"> F372 * F373</f>
        <v>0</v>
      </c>
      <c r="G374" s="168" t="s">
        <v>125</v>
      </c>
      <c r="H374" s="171"/>
      <c r="I374" s="171"/>
      <c r="J374" s="171"/>
      <c r="K374" s="171"/>
      <c r="L374" s="171"/>
      <c r="M374" s="171"/>
      <c r="N374" s="171"/>
      <c r="O374" s="171"/>
      <c r="P374" s="171"/>
      <c r="Q374" s="171"/>
      <c r="R374" s="171"/>
    </row>
    <row r="375" spans="1:18" s="166" customFormat="1" x14ac:dyDescent="0.35">
      <c r="A375" s="168"/>
      <c r="B375" s="168"/>
      <c r="C375" s="168"/>
      <c r="D375" s="168"/>
      <c r="E375" s="168"/>
      <c r="F375" s="171"/>
      <c r="G375" s="168"/>
      <c r="H375" s="171"/>
      <c r="I375" s="171"/>
      <c r="J375" s="171"/>
      <c r="K375" s="171"/>
      <c r="L375" s="171"/>
      <c r="M375" s="171"/>
      <c r="N375" s="171"/>
      <c r="O375" s="171"/>
      <c r="P375" s="171"/>
      <c r="Q375" s="171"/>
      <c r="R375" s="171"/>
    </row>
    <row r="376" spans="1:18" s="166" customFormat="1" x14ac:dyDescent="0.35">
      <c r="A376" s="168"/>
      <c r="B376" s="168"/>
      <c r="C376" s="168"/>
      <c r="D376" s="168"/>
      <c r="E376" s="111" t="str">
        <f xml:space="preserve"> InputsR!E$52</f>
        <v>Severn Trent totex allowance for Grand Union Canal Transfer - water network plus (17-18 FYA CPIH deflated prices)</v>
      </c>
      <c r="F376" s="169">
        <f xml:space="preserve"> InputsR!F$52</f>
        <v>0</v>
      </c>
      <c r="G376" s="111" t="str">
        <f xml:space="preserve"> InputsR!G$52</f>
        <v>£m</v>
      </c>
      <c r="H376" s="111"/>
      <c r="I376" s="111"/>
      <c r="J376" s="111"/>
      <c r="K376" s="111"/>
      <c r="L376" s="111"/>
      <c r="M376" s="111"/>
      <c r="N376" s="111"/>
      <c r="O376" s="111"/>
      <c r="P376" s="111"/>
      <c r="Q376" s="111"/>
      <c r="R376" s="111"/>
    </row>
    <row r="377" spans="1:18" s="166" customFormat="1" x14ac:dyDescent="0.35">
      <c r="A377" s="168"/>
      <c r="B377" s="168"/>
      <c r="C377" s="168"/>
      <c r="D377" s="168"/>
      <c r="E377" s="184" t="str">
        <f xml:space="preserve"> E$374</f>
        <v>Company 2 totex allowance for [funded scheme 1] given gate reached - water network plus (17-18 FYA CPIH deflated prices)</v>
      </c>
      <c r="F377" s="185">
        <f xml:space="preserve"> F$374</f>
        <v>0</v>
      </c>
      <c r="G377" s="184" t="str">
        <f xml:space="preserve"> G$374</f>
        <v>£m</v>
      </c>
      <c r="H377" s="171"/>
      <c r="I377" s="171"/>
      <c r="J377" s="171"/>
      <c r="K377" s="171"/>
      <c r="L377" s="171"/>
      <c r="M377" s="171"/>
      <c r="N377" s="171"/>
      <c r="O377" s="171"/>
      <c r="P377" s="171"/>
      <c r="Q377" s="171"/>
      <c r="R377" s="171"/>
    </row>
    <row r="378" spans="1:18" s="166" customFormat="1" x14ac:dyDescent="0.35">
      <c r="A378" s="168"/>
      <c r="B378" s="168"/>
      <c r="C378" s="168"/>
      <c r="D378" s="168"/>
      <c r="E378" s="168" t="s">
        <v>240</v>
      </c>
      <c r="F378" s="171">
        <f xml:space="preserve"> F377 - F376</f>
        <v>0</v>
      </c>
      <c r="G378" s="168" t="s">
        <v>125</v>
      </c>
      <c r="H378" s="171"/>
      <c r="I378" s="171"/>
      <c r="J378" s="171"/>
      <c r="K378" s="171"/>
      <c r="L378" s="171"/>
      <c r="M378" s="171"/>
      <c r="N378" s="171"/>
      <c r="O378" s="171"/>
      <c r="P378" s="171"/>
      <c r="Q378" s="171"/>
      <c r="R378" s="171"/>
    </row>
    <row r="379" spans="1:18" s="166" customFormat="1" x14ac:dyDescent="0.35">
      <c r="A379" s="168"/>
      <c r="B379" s="168"/>
      <c r="C379" s="168"/>
      <c r="D379" s="168"/>
      <c r="E379" s="168"/>
      <c r="F379" s="171"/>
      <c r="G379" s="168"/>
      <c r="H379" s="171"/>
      <c r="I379" s="171"/>
      <c r="J379" s="171"/>
      <c r="K379" s="171"/>
      <c r="L379" s="171"/>
      <c r="M379" s="171"/>
      <c r="N379" s="171"/>
      <c r="O379" s="171"/>
      <c r="P379" s="171"/>
      <c r="Q379" s="171"/>
      <c r="R379" s="171"/>
    </row>
    <row r="380" spans="1:18" s="143" customFormat="1" x14ac:dyDescent="0.35">
      <c r="A380" s="111"/>
      <c r="B380" s="111"/>
      <c r="C380" s="111"/>
      <c r="D380" s="111"/>
      <c r="E380" s="111" t="str">
        <f xml:space="preserve"> InputsR!E$66</f>
        <v>Severn Trent outturn totex for Grand Union Canal Transfer - water network plus (17-18 FYA CPIH deflated prices)</v>
      </c>
      <c r="F380" s="169">
        <f xml:space="preserve"> InputsR!F$66</f>
        <v>0</v>
      </c>
      <c r="G380" s="111" t="str">
        <f xml:space="preserve"> InputsR!G$66</f>
        <v>£m</v>
      </c>
      <c r="H380" s="111"/>
      <c r="I380" s="111"/>
      <c r="J380" s="111"/>
      <c r="K380" s="111"/>
      <c r="L380" s="111"/>
      <c r="M380" s="111"/>
      <c r="N380" s="111"/>
      <c r="O380" s="111"/>
      <c r="P380" s="111"/>
      <c r="Q380" s="111"/>
      <c r="R380" s="111"/>
    </row>
    <row r="381" spans="1:18" s="166" customFormat="1" x14ac:dyDescent="0.35">
      <c r="A381" s="168"/>
      <c r="B381" s="168"/>
      <c r="C381" s="168"/>
      <c r="D381" s="168"/>
      <c r="E381" s="184" t="str">
        <f xml:space="preserve"> E$374</f>
        <v>Company 2 totex allowance for [funded scheme 1] given gate reached - water network plus (17-18 FYA CPIH deflated prices)</v>
      </c>
      <c r="F381" s="185">
        <f xml:space="preserve"> F$374</f>
        <v>0</v>
      </c>
      <c r="G381" s="184" t="str">
        <f xml:space="preserve"> G$374</f>
        <v>£m</v>
      </c>
      <c r="H381" s="184"/>
      <c r="I381" s="184"/>
      <c r="J381" s="184"/>
      <c r="K381" s="184"/>
      <c r="L381" s="184"/>
      <c r="M381" s="184"/>
      <c r="N381" s="184"/>
      <c r="O381" s="184"/>
      <c r="P381" s="184"/>
      <c r="Q381" s="184"/>
      <c r="R381" s="184"/>
    </row>
    <row r="382" spans="1:18" s="166" customFormat="1" x14ac:dyDescent="0.35">
      <c r="A382" s="168"/>
      <c r="B382" s="168"/>
      <c r="C382" s="168"/>
      <c r="D382" s="168"/>
      <c r="E382" s="168" t="s">
        <v>241</v>
      </c>
      <c r="F382" s="171">
        <f xml:space="preserve"> IF( F380 - F381 &gt;= 0, 0, F380 - F381 )</f>
        <v>0</v>
      </c>
      <c r="G382" s="168" t="s">
        <v>125</v>
      </c>
      <c r="H382" s="171"/>
      <c r="I382" s="171"/>
      <c r="J382" s="171"/>
      <c r="K382" s="171"/>
      <c r="L382" s="171"/>
      <c r="M382" s="171"/>
      <c r="N382" s="171"/>
      <c r="O382" s="171"/>
      <c r="P382" s="171"/>
      <c r="Q382" s="171"/>
      <c r="R382" s="171"/>
    </row>
    <row r="383" spans="1:18" s="166" customFormat="1" x14ac:dyDescent="0.35">
      <c r="A383" s="168"/>
      <c r="B383" s="168"/>
      <c r="C383" s="168"/>
      <c r="D383" s="168"/>
      <c r="E383" s="168"/>
      <c r="F383" s="171"/>
      <c r="G383" s="168"/>
      <c r="H383" s="171"/>
      <c r="I383" s="171"/>
      <c r="J383" s="171"/>
      <c r="K383" s="171"/>
      <c r="L383" s="171"/>
      <c r="M383" s="171"/>
      <c r="N383" s="171"/>
      <c r="O383" s="171"/>
      <c r="P383" s="171"/>
      <c r="Q383" s="171"/>
      <c r="R383" s="171"/>
    </row>
    <row r="384" spans="1:18" s="143" customFormat="1" x14ac:dyDescent="0.35">
      <c r="A384" s="111"/>
      <c r="B384" s="111"/>
      <c r="C384" s="111"/>
      <c r="D384" s="111"/>
      <c r="E384" s="111" t="str">
        <f xml:space="preserve"> InputsR!E$66</f>
        <v>Severn Trent outturn totex for Grand Union Canal Transfer - water network plus (17-18 FYA CPIH deflated prices)</v>
      </c>
      <c r="F384" s="169">
        <f xml:space="preserve"> InputsR!F$66</f>
        <v>0</v>
      </c>
      <c r="G384" s="111" t="str">
        <f xml:space="preserve"> InputsR!G$66</f>
        <v>£m</v>
      </c>
      <c r="H384" s="111"/>
      <c r="I384" s="111"/>
      <c r="J384" s="169"/>
      <c r="K384" s="169"/>
      <c r="L384" s="169"/>
      <c r="M384" s="169"/>
      <c r="N384" s="169"/>
      <c r="O384" s="169"/>
      <c r="P384" s="169"/>
      <c r="Q384" s="169"/>
      <c r="R384" s="169"/>
    </row>
    <row r="385" spans="1:18" s="166" customFormat="1" x14ac:dyDescent="0.35">
      <c r="A385" s="168"/>
      <c r="B385" s="168"/>
      <c r="C385" s="168"/>
      <c r="D385" s="168"/>
      <c r="E385" s="184" t="str">
        <f xml:space="preserve"> E$374</f>
        <v>Company 2 totex allowance for [funded scheme 1] given gate reached - water network plus (17-18 FYA CPIH deflated prices)</v>
      </c>
      <c r="F385" s="185">
        <f xml:space="preserve"> F$374</f>
        <v>0</v>
      </c>
      <c r="G385" s="184" t="str">
        <f xml:space="preserve"> G$374</f>
        <v>£m</v>
      </c>
      <c r="H385" s="184"/>
      <c r="I385" s="184"/>
      <c r="J385" s="184"/>
      <c r="K385" s="184"/>
      <c r="L385" s="184"/>
      <c r="M385" s="184"/>
      <c r="N385" s="184"/>
      <c r="O385" s="184"/>
      <c r="P385" s="184"/>
      <c r="Q385" s="184"/>
      <c r="R385" s="184"/>
    </row>
    <row r="386" spans="1:18" s="166" customFormat="1" x14ac:dyDescent="0.35">
      <c r="A386" s="168"/>
      <c r="B386" s="168"/>
      <c r="C386" s="168"/>
      <c r="D386" s="168"/>
      <c r="E386" s="167" t="str">
        <f xml:space="preserve"> InputsR!E$23</f>
        <v>Totex sharing rate</v>
      </c>
      <c r="F386" s="167">
        <f xml:space="preserve"> InputsR!F$23</f>
        <v>0.5</v>
      </c>
      <c r="G386" s="167" t="str">
        <f xml:space="preserve"> InputsR!G$23</f>
        <v>%</v>
      </c>
      <c r="H386" s="167"/>
      <c r="I386" s="167"/>
      <c r="J386" s="167"/>
      <c r="K386" s="167"/>
      <c r="L386" s="167"/>
      <c r="M386" s="167"/>
      <c r="N386" s="167"/>
      <c r="O386" s="167"/>
      <c r="P386" s="167"/>
      <c r="Q386" s="167"/>
      <c r="R386" s="167"/>
    </row>
    <row r="387" spans="1:18" s="166" customFormat="1" x14ac:dyDescent="0.35">
      <c r="A387" s="168"/>
      <c r="B387" s="168"/>
      <c r="C387" s="168"/>
      <c r="D387" s="168"/>
      <c r="E387" s="168" t="s">
        <v>242</v>
      </c>
      <c r="F387" s="171">
        <f xml:space="preserve"> ( F384 - F385 ) * F386</f>
        <v>0</v>
      </c>
      <c r="G387" s="168" t="s">
        <v>125</v>
      </c>
      <c r="H387" s="171"/>
      <c r="I387" s="171"/>
      <c r="J387" s="171"/>
      <c r="K387" s="171"/>
      <c r="L387" s="171"/>
      <c r="M387" s="171"/>
      <c r="N387" s="171"/>
      <c r="O387" s="171"/>
      <c r="P387" s="171"/>
      <c r="Q387" s="171"/>
      <c r="R387" s="171"/>
    </row>
    <row r="388" spans="1:18" s="166" customFormat="1" x14ac:dyDescent="0.35">
      <c r="A388" s="168"/>
      <c r="B388" s="168"/>
      <c r="C388" s="168"/>
      <c r="D388" s="168"/>
      <c r="E388" s="168"/>
      <c r="F388" s="171"/>
      <c r="G388" s="168"/>
      <c r="H388" s="171"/>
      <c r="I388" s="171"/>
      <c r="J388" s="171"/>
      <c r="K388" s="171"/>
      <c r="L388" s="171"/>
      <c r="M388" s="171"/>
      <c r="N388" s="171"/>
      <c r="O388" s="171"/>
      <c r="P388" s="171"/>
      <c r="Q388" s="171"/>
      <c r="R388" s="171"/>
    </row>
    <row r="389" spans="1:18" s="166" customFormat="1" x14ac:dyDescent="0.35">
      <c r="A389" s="168"/>
      <c r="B389" s="168"/>
      <c r="C389" s="168"/>
      <c r="D389" s="168"/>
      <c r="E389" s="184" t="str">
        <f xml:space="preserve"> E$382</f>
        <v>Company 2 totex adjustment for [funded scheme 1] with no totex sharing - water network plus (17-18 FYA CPIH deflated prices)</v>
      </c>
      <c r="F389" s="185">
        <f xml:space="preserve"> F$382</f>
        <v>0</v>
      </c>
      <c r="G389" s="184" t="str">
        <f xml:space="preserve"> G$382</f>
        <v>£m</v>
      </c>
      <c r="H389" s="192"/>
      <c r="I389" s="192"/>
      <c r="J389" s="192"/>
      <c r="K389" s="192"/>
      <c r="L389" s="192"/>
      <c r="M389" s="192"/>
      <c r="N389" s="192"/>
      <c r="O389" s="192"/>
      <c r="P389" s="192"/>
      <c r="Q389" s="192"/>
      <c r="R389" s="192"/>
    </row>
    <row r="390" spans="1:18" s="166" customFormat="1" x14ac:dyDescent="0.35">
      <c r="A390" s="168"/>
      <c r="B390" s="168"/>
      <c r="C390" s="168"/>
      <c r="D390" s="168"/>
      <c r="E390" s="189" t="str">
        <f xml:space="preserve"> E$387</f>
        <v>Company 2 totex adjustment for [funded scheme 1] with totex sharing - water network plus (17-18 FYA CPIH deflated prices)</v>
      </c>
      <c r="F390" s="192">
        <f xml:space="preserve"> F$387</f>
        <v>0</v>
      </c>
      <c r="G390" s="189" t="str">
        <f xml:space="preserve"> G$387</f>
        <v>£m</v>
      </c>
      <c r="H390" s="192"/>
      <c r="I390" s="192"/>
      <c r="J390" s="192"/>
      <c r="K390" s="192"/>
      <c r="L390" s="192"/>
      <c r="M390" s="192"/>
      <c r="N390" s="192"/>
      <c r="O390" s="192"/>
      <c r="P390" s="192"/>
      <c r="Q390" s="192"/>
      <c r="R390" s="192"/>
    </row>
    <row r="391" spans="1:18" s="166" customFormat="1" x14ac:dyDescent="0.35">
      <c r="A391" s="168"/>
      <c r="B391" s="168"/>
      <c r="C391" s="168"/>
      <c r="D391" s="168"/>
      <c r="E391" s="168" t="str">
        <f xml:space="preserve"> E$23</f>
        <v>Totex sharing application</v>
      </c>
      <c r="F391" s="168">
        <f xml:space="preserve"> F$23</f>
        <v>1</v>
      </c>
      <c r="G391" s="168" t="str">
        <f xml:space="preserve"> G$23</f>
        <v>Boolean</v>
      </c>
      <c r="H391" s="168"/>
      <c r="I391" s="168"/>
      <c r="J391" s="168"/>
      <c r="K391" s="168"/>
      <c r="L391" s="168"/>
      <c r="M391" s="168"/>
      <c r="N391" s="168"/>
      <c r="O391" s="168"/>
      <c r="P391" s="168"/>
      <c r="Q391" s="168"/>
      <c r="R391" s="168"/>
    </row>
    <row r="392" spans="1:18" s="166" customFormat="1" x14ac:dyDescent="0.35">
      <c r="A392" s="168"/>
      <c r="B392" s="168"/>
      <c r="C392" s="168"/>
      <c r="D392" s="168"/>
      <c r="E392" s="170" t="s">
        <v>243</v>
      </c>
      <c r="F392" s="173">
        <f xml:space="preserve"> IF( F391 = 1, F390, F389 )</f>
        <v>0</v>
      </c>
      <c r="G392" s="170" t="s">
        <v>125</v>
      </c>
      <c r="H392" s="170"/>
      <c r="I392" s="170"/>
      <c r="J392" s="170"/>
      <c r="K392" s="170"/>
      <c r="L392" s="170"/>
      <c r="M392" s="170"/>
      <c r="N392" s="170"/>
      <c r="O392" s="170"/>
      <c r="P392" s="170"/>
      <c r="Q392" s="170"/>
      <c r="R392" s="170"/>
    </row>
    <row r="393" spans="1:18" s="166" customFormat="1" x14ac:dyDescent="0.35">
      <c r="A393" s="168"/>
      <c r="B393" s="168"/>
      <c r="C393" s="168"/>
      <c r="D393" s="168"/>
      <c r="E393" s="176"/>
      <c r="F393" s="170"/>
      <c r="G393" s="170"/>
      <c r="H393" s="170"/>
      <c r="I393" s="170"/>
      <c r="J393" s="170"/>
      <c r="K393" s="170"/>
      <c r="L393" s="170"/>
      <c r="M393" s="170"/>
      <c r="N393" s="170"/>
      <c r="O393" s="170"/>
      <c r="P393" s="170"/>
      <c r="Q393" s="170"/>
      <c r="R393" s="170"/>
    </row>
    <row r="394" spans="1:18" s="166" customFormat="1" x14ac:dyDescent="0.35">
      <c r="A394" s="168"/>
      <c r="B394" s="168"/>
      <c r="C394" s="168"/>
      <c r="D394" s="168"/>
      <c r="E394" s="189" t="str">
        <f xml:space="preserve"> E$378</f>
        <v>Company 2 unspent totex clawback for [funded scheme 1] given gate reached - water network plus (17-18 FYA CPIH deflated prices)</v>
      </c>
      <c r="F394" s="190">
        <f xml:space="preserve"> F$378</f>
        <v>0</v>
      </c>
      <c r="G394" s="189" t="str">
        <f xml:space="preserve"> G$378</f>
        <v>£m</v>
      </c>
      <c r="H394" s="190"/>
      <c r="I394" s="190"/>
      <c r="J394" s="190"/>
      <c r="K394" s="190"/>
      <c r="L394" s="190"/>
      <c r="M394" s="190"/>
      <c r="N394" s="190"/>
      <c r="O394" s="190"/>
      <c r="P394" s="190"/>
      <c r="Q394" s="190"/>
      <c r="R394" s="190"/>
    </row>
    <row r="395" spans="1:18" s="166" customFormat="1" x14ac:dyDescent="0.35">
      <c r="A395" s="168"/>
      <c r="B395" s="168"/>
      <c r="C395" s="168"/>
      <c r="D395" s="168"/>
      <c r="E395" s="191" t="str">
        <f xml:space="preserve"> E$392</f>
        <v>Company 2 totex sharing adjustment for [funded scheme 1] - water network plus (17-18 FYA CPIH deflated prices)</v>
      </c>
      <c r="F395" s="190">
        <f xml:space="preserve"> F$392</f>
        <v>0</v>
      </c>
      <c r="G395" s="191" t="str">
        <f xml:space="preserve"> G$392</f>
        <v>£m</v>
      </c>
      <c r="H395" s="170"/>
      <c r="I395" s="170"/>
      <c r="J395" s="170"/>
      <c r="K395" s="170"/>
      <c r="L395" s="170"/>
      <c r="M395" s="170"/>
      <c r="N395" s="170"/>
      <c r="O395" s="170"/>
      <c r="P395" s="170"/>
      <c r="Q395" s="170"/>
      <c r="R395" s="170"/>
    </row>
    <row r="396" spans="1:18" s="166" customFormat="1" x14ac:dyDescent="0.35">
      <c r="A396" s="168"/>
      <c r="B396" s="168"/>
      <c r="C396" s="168"/>
      <c r="D396" s="168"/>
      <c r="E396" s="191" t="s">
        <v>244</v>
      </c>
      <c r="F396" s="190">
        <f xml:space="preserve"> F394 + F395</f>
        <v>0</v>
      </c>
      <c r="G396" s="191" t="s">
        <v>125</v>
      </c>
      <c r="H396" s="170"/>
      <c r="I396" s="170"/>
      <c r="J396" s="170"/>
      <c r="K396" s="170"/>
      <c r="L396" s="170"/>
      <c r="M396" s="170"/>
      <c r="N396" s="170"/>
      <c r="O396" s="170"/>
      <c r="P396" s="170"/>
      <c r="Q396" s="170"/>
      <c r="R396" s="170"/>
    </row>
    <row r="397" spans="1:18" s="166" customFormat="1" x14ac:dyDescent="0.35">
      <c r="A397" s="168"/>
      <c r="B397" s="168"/>
      <c r="C397" s="168"/>
      <c r="D397" s="168"/>
      <c r="E397" s="191"/>
      <c r="F397" s="190"/>
      <c r="G397" s="191"/>
      <c r="H397" s="170"/>
      <c r="I397" s="170"/>
      <c r="J397" s="170"/>
      <c r="K397" s="170"/>
      <c r="L397" s="170"/>
      <c r="M397" s="170"/>
      <c r="N397" s="170"/>
      <c r="O397" s="170"/>
      <c r="P397" s="170"/>
      <c r="Q397" s="170"/>
      <c r="R397" s="170"/>
    </row>
    <row r="398" spans="1:18" s="166" customFormat="1" x14ac:dyDescent="0.35">
      <c r="A398" s="168"/>
      <c r="B398" s="168"/>
      <c r="C398" s="168"/>
      <c r="D398" s="120" t="s">
        <v>183</v>
      </c>
      <c r="E398" s="120"/>
      <c r="F398" s="208"/>
      <c r="G398" s="199"/>
      <c r="H398" s="170"/>
      <c r="I398" s="170"/>
      <c r="J398" s="170"/>
      <c r="K398" s="170"/>
      <c r="L398" s="170"/>
      <c r="M398" s="170"/>
      <c r="N398" s="170"/>
      <c r="O398" s="170"/>
      <c r="P398" s="170"/>
      <c r="Q398" s="170"/>
      <c r="R398" s="170"/>
    </row>
    <row r="399" spans="1:18" s="166" customFormat="1" x14ac:dyDescent="0.35">
      <c r="A399" s="168"/>
      <c r="B399" s="168"/>
      <c r="C399" s="168"/>
      <c r="D399" s="207"/>
      <c r="E399" s="199"/>
      <c r="F399" s="208"/>
      <c r="G399" s="199"/>
      <c r="H399" s="170"/>
      <c r="I399" s="170"/>
      <c r="J399" s="170"/>
      <c r="K399" s="170"/>
      <c r="L399" s="170"/>
      <c r="M399" s="170"/>
      <c r="N399" s="170"/>
      <c r="O399" s="170"/>
      <c r="P399" s="170"/>
      <c r="Q399" s="170"/>
      <c r="R399" s="170"/>
    </row>
    <row r="400" spans="1:18" s="166" customFormat="1" x14ac:dyDescent="0.35">
      <c r="A400" s="168"/>
      <c r="B400" s="168"/>
      <c r="C400" s="168"/>
      <c r="D400" s="207"/>
      <c r="E400" s="212" t="str">
        <f xml:space="preserve"> InputsR!E$11</f>
        <v>Proportion of costs allocated to gate 2</v>
      </c>
      <c r="F400" s="213">
        <f xml:space="preserve"> InputsR!F$11</f>
        <v>0.15</v>
      </c>
      <c r="G400" s="212" t="str">
        <f xml:space="preserve"> InputsR!G$11</f>
        <v>%</v>
      </c>
      <c r="H400" s="170"/>
      <c r="I400" s="170"/>
      <c r="J400" s="170"/>
      <c r="K400" s="170"/>
      <c r="L400" s="170"/>
      <c r="M400" s="170"/>
      <c r="N400" s="170"/>
      <c r="O400" s="170"/>
      <c r="P400" s="170"/>
      <c r="Q400" s="170"/>
      <c r="R400" s="170"/>
    </row>
    <row r="401" spans="1:18" s="166" customFormat="1" x14ac:dyDescent="0.35">
      <c r="A401" s="168"/>
      <c r="B401" s="168"/>
      <c r="C401" s="168"/>
      <c r="D401" s="207"/>
      <c r="E401" s="212" t="str">
        <f xml:space="preserve"> InputsR!E$13</f>
        <v>Proportion of costs allocated to gate 3</v>
      </c>
      <c r="F401" s="213">
        <f xml:space="preserve"> InputsR!F$13</f>
        <v>0.35</v>
      </c>
      <c r="G401" s="212" t="str">
        <f xml:space="preserve"> InputsR!G$13</f>
        <v>%</v>
      </c>
      <c r="H401" s="170"/>
      <c r="I401" s="170"/>
      <c r="J401" s="170"/>
      <c r="K401" s="170"/>
      <c r="L401" s="170"/>
      <c r="M401" s="170"/>
      <c r="N401" s="170"/>
      <c r="O401" s="170"/>
      <c r="P401" s="170"/>
      <c r="Q401" s="170"/>
      <c r="R401" s="170"/>
    </row>
    <row r="402" spans="1:18" s="166" customFormat="1" x14ac:dyDescent="0.35">
      <c r="A402" s="168"/>
      <c r="B402" s="168"/>
      <c r="C402" s="168"/>
      <c r="D402" s="207"/>
      <c r="E402" s="212" t="str">
        <f xml:space="preserve"> InputsR!E$15</f>
        <v>Proportion of costs allocated to gate 4</v>
      </c>
      <c r="F402" s="213">
        <f xml:space="preserve"> InputsR!F$15</f>
        <v>0.4</v>
      </c>
      <c r="G402" s="212" t="str">
        <f xml:space="preserve"> InputsR!G$15</f>
        <v>%</v>
      </c>
      <c r="H402" s="170"/>
      <c r="I402" s="170"/>
      <c r="J402" s="170"/>
      <c r="K402" s="170"/>
      <c r="L402" s="170"/>
      <c r="M402" s="170"/>
      <c r="N402" s="170"/>
      <c r="O402" s="170"/>
      <c r="P402" s="170"/>
      <c r="Q402" s="170"/>
      <c r="R402" s="170"/>
    </row>
    <row r="403" spans="1:18" s="166" customFormat="1" x14ac:dyDescent="0.35">
      <c r="A403" s="168"/>
      <c r="B403" s="168"/>
      <c r="C403" s="168"/>
      <c r="D403" s="207"/>
      <c r="E403" s="199" t="s">
        <v>245</v>
      </c>
      <c r="F403" s="214">
        <f xml:space="preserve"> SUM( F400:F402 )</f>
        <v>0.9</v>
      </c>
      <c r="G403" s="199" t="s">
        <v>105</v>
      </c>
      <c r="H403" s="170"/>
      <c r="I403" s="170"/>
      <c r="J403" s="170"/>
      <c r="K403" s="170"/>
      <c r="L403" s="170"/>
      <c r="M403" s="170"/>
      <c r="N403" s="170"/>
      <c r="O403" s="170"/>
      <c r="P403" s="170"/>
      <c r="Q403" s="170"/>
      <c r="R403" s="170"/>
    </row>
    <row r="404" spans="1:18" s="166" customFormat="1" x14ac:dyDescent="0.35">
      <c r="A404" s="168"/>
      <c r="B404" s="168"/>
      <c r="C404" s="168"/>
      <c r="D404" s="168"/>
      <c r="E404" s="191"/>
      <c r="F404" s="190"/>
      <c r="G404" s="191"/>
      <c r="H404" s="170"/>
      <c r="I404" s="170"/>
      <c r="J404" s="170"/>
      <c r="K404" s="170"/>
      <c r="L404" s="170"/>
      <c r="M404" s="170"/>
      <c r="N404" s="170"/>
      <c r="O404" s="170"/>
      <c r="P404" s="170"/>
      <c r="Q404" s="170"/>
      <c r="R404" s="170"/>
    </row>
    <row r="405" spans="1:18" s="166" customFormat="1" x14ac:dyDescent="0.35">
      <c r="A405" s="168"/>
      <c r="B405" s="168"/>
      <c r="C405" s="168"/>
      <c r="D405" s="207"/>
      <c r="E405" s="200" t="str">
        <f xml:space="preserve"> E$396</f>
        <v>Company 2 total totex adjustment for [funded scheme 1] - water network plus (17-18 FYA CPIH deflated prices)</v>
      </c>
      <c r="F405" s="211">
        <f xml:space="preserve"> F$396</f>
        <v>0</v>
      </c>
      <c r="G405" s="200" t="str">
        <f xml:space="preserve"> G$396</f>
        <v>£m</v>
      </c>
      <c r="H405" s="170"/>
      <c r="I405" s="170"/>
      <c r="J405" s="170"/>
      <c r="K405" s="170"/>
      <c r="L405" s="170"/>
      <c r="M405" s="170"/>
      <c r="N405" s="170"/>
      <c r="O405" s="170"/>
      <c r="P405" s="170"/>
      <c r="Q405" s="170"/>
      <c r="R405" s="170"/>
    </row>
    <row r="406" spans="1:18" s="166" customFormat="1" x14ac:dyDescent="0.35">
      <c r="A406" s="168"/>
      <c r="B406" s="168"/>
      <c r="C406" s="168"/>
      <c r="D406" s="207"/>
      <c r="E406" s="212" t="str">
        <f xml:space="preserve"> InputsR!E$11</f>
        <v>Proportion of costs allocated to gate 2</v>
      </c>
      <c r="F406" s="213">
        <f xml:space="preserve"> InputsR!F$11</f>
        <v>0.15</v>
      </c>
      <c r="G406" s="212" t="str">
        <f xml:space="preserve"> InputsR!G$11</f>
        <v>%</v>
      </c>
      <c r="H406" s="170"/>
      <c r="I406" s="170"/>
      <c r="J406" s="170"/>
      <c r="K406" s="170"/>
      <c r="L406" s="170"/>
      <c r="M406" s="170"/>
      <c r="N406" s="170"/>
      <c r="O406" s="170"/>
      <c r="P406" s="170"/>
      <c r="Q406" s="170"/>
      <c r="R406" s="170"/>
    </row>
    <row r="407" spans="1:18" s="166" customFormat="1" x14ac:dyDescent="0.35">
      <c r="A407" s="168"/>
      <c r="B407" s="168"/>
      <c r="C407" s="168"/>
      <c r="D407" s="207"/>
      <c r="E407" s="200" t="str">
        <f xml:space="preserve"> E$403</f>
        <v>Total proportion of costs allocated to gates 2-4 - company 2 water network plus - funded scheme 1</v>
      </c>
      <c r="F407" s="215">
        <f xml:space="preserve"> F$403</f>
        <v>0.9</v>
      </c>
      <c r="G407" s="200" t="str">
        <f xml:space="preserve"> G$403</f>
        <v>%</v>
      </c>
      <c r="H407" s="170"/>
      <c r="I407" s="170"/>
      <c r="J407" s="170"/>
      <c r="K407" s="170"/>
      <c r="L407" s="170"/>
      <c r="M407" s="170"/>
      <c r="N407" s="170"/>
      <c r="O407" s="170"/>
      <c r="P407" s="170"/>
      <c r="Q407" s="170"/>
      <c r="R407" s="170"/>
    </row>
    <row r="408" spans="1:18" s="166" customFormat="1" x14ac:dyDescent="0.35">
      <c r="A408" s="168"/>
      <c r="B408" s="168"/>
      <c r="C408" s="168"/>
      <c r="D408" s="207"/>
      <c r="E408" s="212" t="str">
        <f xml:space="preserve"> InputsR!E$27</f>
        <v>Discount rate</v>
      </c>
      <c r="F408" s="213">
        <f xml:space="preserve"> InputsR!F$27</f>
        <v>2.92E-2</v>
      </c>
      <c r="G408" s="212" t="str">
        <f xml:space="preserve"> InputsR!G$27</f>
        <v>%</v>
      </c>
      <c r="H408" s="170"/>
      <c r="I408" s="170"/>
      <c r="J408" s="170"/>
      <c r="K408" s="170"/>
      <c r="L408" s="170"/>
      <c r="M408" s="170"/>
      <c r="N408" s="170"/>
      <c r="O408" s="170"/>
      <c r="P408" s="170"/>
      <c r="Q408" s="170"/>
      <c r="R408" s="170"/>
    </row>
    <row r="409" spans="1:18" s="166" customFormat="1" x14ac:dyDescent="0.35">
      <c r="A409" s="168"/>
      <c r="B409" s="168"/>
      <c r="C409" s="168"/>
      <c r="D409" s="207"/>
      <c r="E409" s="212" t="str">
        <f xml:space="preserve"> InputsR!E$17</f>
        <v>Years of discounting required for project abandoned at gate 1</v>
      </c>
      <c r="F409" s="216">
        <f xml:space="preserve"> InputsR!F$17</f>
        <v>3</v>
      </c>
      <c r="G409" s="212" t="str">
        <f xml:space="preserve"> InputsR!G$17</f>
        <v>#</v>
      </c>
      <c r="H409" s="170"/>
      <c r="I409" s="170"/>
      <c r="J409" s="170"/>
      <c r="K409" s="170"/>
      <c r="L409" s="170"/>
      <c r="M409" s="170"/>
      <c r="N409" s="170"/>
      <c r="O409" s="170"/>
      <c r="P409" s="170"/>
      <c r="Q409" s="170"/>
      <c r="R409" s="170"/>
    </row>
    <row r="410" spans="1:18" s="166" customFormat="1" x14ac:dyDescent="0.35">
      <c r="A410" s="168"/>
      <c r="B410" s="168"/>
      <c r="C410" s="168"/>
      <c r="D410" s="207"/>
      <c r="E410" s="199" t="s">
        <v>246</v>
      </c>
      <c r="F410" s="208">
        <f xml:space="preserve"> (F406 / F407) * F405 * (1 + F408) ^ F409</f>
        <v>0</v>
      </c>
      <c r="G410" s="199" t="s">
        <v>125</v>
      </c>
      <c r="H410" s="170"/>
      <c r="I410" s="170"/>
      <c r="J410" s="170"/>
      <c r="K410" s="170"/>
      <c r="L410" s="170"/>
      <c r="M410" s="170"/>
      <c r="N410" s="170"/>
      <c r="O410" s="170"/>
      <c r="P410" s="170"/>
      <c r="Q410" s="170"/>
      <c r="R410" s="170"/>
    </row>
    <row r="411" spans="1:18" s="166" customFormat="1" x14ac:dyDescent="0.35">
      <c r="A411" s="168"/>
      <c r="B411" s="168"/>
      <c r="C411" s="168"/>
      <c r="D411" s="207"/>
      <c r="E411" s="199"/>
      <c r="F411" s="208"/>
      <c r="G411" s="199"/>
      <c r="H411" s="170"/>
      <c r="I411" s="170"/>
      <c r="J411" s="170"/>
      <c r="K411" s="170"/>
      <c r="L411" s="170"/>
      <c r="M411" s="170"/>
      <c r="N411" s="170"/>
      <c r="O411" s="170"/>
      <c r="P411" s="170"/>
      <c r="Q411" s="170"/>
      <c r="R411" s="170"/>
    </row>
    <row r="412" spans="1:18" s="166" customFormat="1" x14ac:dyDescent="0.35">
      <c r="A412" s="168"/>
      <c r="B412" s="168"/>
      <c r="C412" s="168"/>
      <c r="D412" s="207"/>
      <c r="E412" s="200" t="str">
        <f xml:space="preserve"> E$396</f>
        <v>Company 2 total totex adjustment for [funded scheme 1] - water network plus (17-18 FYA CPIH deflated prices)</v>
      </c>
      <c r="F412" s="211">
        <f xml:space="preserve"> F$396</f>
        <v>0</v>
      </c>
      <c r="G412" s="200" t="str">
        <f xml:space="preserve"> G$396</f>
        <v>£m</v>
      </c>
      <c r="H412" s="170"/>
      <c r="I412" s="170"/>
      <c r="J412" s="170"/>
      <c r="K412" s="170"/>
      <c r="L412" s="170"/>
      <c r="M412" s="170"/>
      <c r="N412" s="170"/>
      <c r="O412" s="170"/>
      <c r="P412" s="170"/>
      <c r="Q412" s="170"/>
      <c r="R412" s="170"/>
    </row>
    <row r="413" spans="1:18" s="166" customFormat="1" x14ac:dyDescent="0.35">
      <c r="A413" s="168"/>
      <c r="B413" s="168"/>
      <c r="C413" s="168"/>
      <c r="D413" s="207"/>
      <c r="E413" s="212" t="str">
        <f xml:space="preserve"> InputsR!E$13</f>
        <v>Proportion of costs allocated to gate 3</v>
      </c>
      <c r="F413" s="213">
        <f xml:space="preserve"> InputsR!F$13</f>
        <v>0.35</v>
      </c>
      <c r="G413" s="212" t="str">
        <f xml:space="preserve"> InputsR!G$13</f>
        <v>%</v>
      </c>
      <c r="H413" s="170"/>
      <c r="I413" s="170"/>
      <c r="J413" s="170"/>
      <c r="K413" s="170"/>
      <c r="L413" s="170"/>
      <c r="M413" s="170"/>
      <c r="N413" s="170"/>
      <c r="O413" s="170"/>
      <c r="P413" s="170"/>
      <c r="Q413" s="170"/>
      <c r="R413" s="170"/>
    </row>
    <row r="414" spans="1:18" s="166" customFormat="1" x14ac:dyDescent="0.35">
      <c r="A414" s="168"/>
      <c r="B414" s="168"/>
      <c r="C414" s="168"/>
      <c r="D414" s="207"/>
      <c r="E414" s="200" t="str">
        <f xml:space="preserve"> E$403</f>
        <v>Total proportion of costs allocated to gates 2-4 - company 2 water network plus - funded scheme 1</v>
      </c>
      <c r="F414" s="215">
        <f xml:space="preserve"> F$403</f>
        <v>0.9</v>
      </c>
      <c r="G414" s="200" t="str">
        <f xml:space="preserve"> G$403</f>
        <v>%</v>
      </c>
      <c r="H414" s="170"/>
      <c r="I414" s="170"/>
      <c r="J414" s="170"/>
      <c r="K414" s="170"/>
      <c r="L414" s="170"/>
      <c r="M414" s="170"/>
      <c r="N414" s="170"/>
      <c r="O414" s="170"/>
      <c r="P414" s="170"/>
      <c r="Q414" s="170"/>
      <c r="R414" s="170"/>
    </row>
    <row r="415" spans="1:18" s="166" customFormat="1" x14ac:dyDescent="0.35">
      <c r="A415" s="168"/>
      <c r="B415" s="168"/>
      <c r="C415" s="168"/>
      <c r="D415" s="207"/>
      <c r="E415" s="212" t="str">
        <f xml:space="preserve"> InputsR!E$27</f>
        <v>Discount rate</v>
      </c>
      <c r="F415" s="213">
        <f xml:space="preserve"> InputsR!F$27</f>
        <v>2.92E-2</v>
      </c>
      <c r="G415" s="212" t="str">
        <f xml:space="preserve"> InputsR!G$27</f>
        <v>%</v>
      </c>
      <c r="H415" s="170"/>
      <c r="I415" s="170"/>
      <c r="J415" s="170"/>
      <c r="K415" s="170"/>
      <c r="L415" s="170"/>
      <c r="M415" s="170"/>
      <c r="N415" s="170"/>
      <c r="O415" s="170"/>
      <c r="P415" s="170"/>
      <c r="Q415" s="170"/>
      <c r="R415" s="170"/>
    </row>
    <row r="416" spans="1:18" s="166" customFormat="1" x14ac:dyDescent="0.35">
      <c r="A416" s="168"/>
      <c r="B416" s="168"/>
      <c r="C416" s="168"/>
      <c r="D416" s="207"/>
      <c r="E416" s="212" t="str">
        <f xml:space="preserve"> InputsR!E$19</f>
        <v>Years of discounting required for project abandoned at gate 2</v>
      </c>
      <c r="F416" s="216">
        <f xml:space="preserve"> InputsR!F$19</f>
        <v>2</v>
      </c>
      <c r="G416" s="212" t="str">
        <f xml:space="preserve"> InputsR!G$19</f>
        <v>#</v>
      </c>
      <c r="H416" s="170"/>
      <c r="I416" s="170"/>
      <c r="J416" s="170"/>
      <c r="K416" s="170"/>
      <c r="L416" s="170"/>
      <c r="M416" s="170"/>
      <c r="N416" s="170"/>
      <c r="O416" s="170"/>
      <c r="P416" s="170"/>
      <c r="Q416" s="170"/>
      <c r="R416" s="170"/>
    </row>
    <row r="417" spans="1:18" s="166" customFormat="1" x14ac:dyDescent="0.35">
      <c r="A417" s="168"/>
      <c r="B417" s="168"/>
      <c r="C417" s="168"/>
      <c r="D417" s="207"/>
      <c r="E417" s="199" t="s">
        <v>247</v>
      </c>
      <c r="F417" s="208">
        <f xml:space="preserve"> (F413 / F414) * F412 * (1 + F415) ^ F416</f>
        <v>0</v>
      </c>
      <c r="G417" s="199" t="s">
        <v>125</v>
      </c>
      <c r="H417" s="170"/>
      <c r="I417" s="170"/>
      <c r="J417" s="170"/>
      <c r="K417" s="170"/>
      <c r="L417" s="170"/>
      <c r="M417" s="170"/>
      <c r="N417" s="170"/>
      <c r="O417" s="170"/>
      <c r="P417" s="170"/>
      <c r="Q417" s="170"/>
      <c r="R417" s="170"/>
    </row>
    <row r="418" spans="1:18" s="166" customFormat="1" x14ac:dyDescent="0.35">
      <c r="A418" s="168"/>
      <c r="B418" s="168"/>
      <c r="C418" s="168"/>
      <c r="D418" s="207"/>
      <c r="E418" s="199"/>
      <c r="F418" s="208"/>
      <c r="G418" s="199"/>
      <c r="H418" s="170"/>
      <c r="I418" s="170"/>
      <c r="J418" s="170"/>
      <c r="K418" s="170"/>
      <c r="L418" s="170"/>
      <c r="M418" s="170"/>
      <c r="N418" s="170"/>
      <c r="O418" s="170"/>
      <c r="P418" s="170"/>
      <c r="Q418" s="170"/>
      <c r="R418" s="170"/>
    </row>
    <row r="419" spans="1:18" s="166" customFormat="1" x14ac:dyDescent="0.35">
      <c r="A419" s="168"/>
      <c r="B419" s="168"/>
      <c r="C419" s="168"/>
      <c r="D419" s="207"/>
      <c r="E419" s="200" t="str">
        <f xml:space="preserve"> E$396</f>
        <v>Company 2 total totex adjustment for [funded scheme 1] - water network plus (17-18 FYA CPIH deflated prices)</v>
      </c>
      <c r="F419" s="211">
        <f xml:space="preserve"> F$396</f>
        <v>0</v>
      </c>
      <c r="G419" s="200" t="str">
        <f xml:space="preserve"> G$396</f>
        <v>£m</v>
      </c>
      <c r="H419" s="170"/>
      <c r="I419" s="170"/>
      <c r="J419" s="170"/>
      <c r="K419" s="170"/>
      <c r="L419" s="170"/>
      <c r="M419" s="170"/>
      <c r="N419" s="170"/>
      <c r="O419" s="170"/>
      <c r="P419" s="170"/>
      <c r="Q419" s="170"/>
      <c r="R419" s="170"/>
    </row>
    <row r="420" spans="1:18" s="166" customFormat="1" x14ac:dyDescent="0.35">
      <c r="A420" s="168"/>
      <c r="B420" s="168"/>
      <c r="C420" s="168"/>
      <c r="D420" s="207"/>
      <c r="E420" s="212" t="str">
        <f xml:space="preserve"> InputsR!E$15</f>
        <v>Proportion of costs allocated to gate 4</v>
      </c>
      <c r="F420" s="213">
        <f xml:space="preserve"> InputsR!F$15</f>
        <v>0.4</v>
      </c>
      <c r="G420" s="212" t="str">
        <f xml:space="preserve"> InputsR!G$15</f>
        <v>%</v>
      </c>
      <c r="H420" s="170"/>
      <c r="I420" s="170"/>
      <c r="J420" s="170"/>
      <c r="K420" s="170"/>
      <c r="L420" s="170"/>
      <c r="M420" s="170"/>
      <c r="N420" s="170"/>
      <c r="O420" s="170"/>
      <c r="P420" s="170"/>
      <c r="Q420" s="170"/>
      <c r="R420" s="170"/>
    </row>
    <row r="421" spans="1:18" s="166" customFormat="1" x14ac:dyDescent="0.35">
      <c r="A421" s="168"/>
      <c r="B421" s="168"/>
      <c r="C421" s="168"/>
      <c r="D421" s="207"/>
      <c r="E421" s="200" t="str">
        <f xml:space="preserve"> E$403</f>
        <v>Total proportion of costs allocated to gates 2-4 - company 2 water network plus - funded scheme 1</v>
      </c>
      <c r="F421" s="215">
        <f xml:space="preserve"> F$171</f>
        <v>0.9</v>
      </c>
      <c r="G421" s="200" t="str">
        <f xml:space="preserve"> G$171</f>
        <v>%</v>
      </c>
      <c r="H421" s="170"/>
      <c r="I421" s="170"/>
      <c r="J421" s="170"/>
      <c r="K421" s="170"/>
      <c r="L421" s="170"/>
      <c r="M421" s="170"/>
      <c r="N421" s="170"/>
      <c r="O421" s="170"/>
      <c r="P421" s="170"/>
      <c r="Q421" s="170"/>
      <c r="R421" s="170"/>
    </row>
    <row r="422" spans="1:18" s="166" customFormat="1" x14ac:dyDescent="0.35">
      <c r="A422" s="168"/>
      <c r="B422" s="168"/>
      <c r="C422" s="168"/>
      <c r="D422" s="207"/>
      <c r="E422" s="212" t="str">
        <f xml:space="preserve"> InputsR!E$27</f>
        <v>Discount rate</v>
      </c>
      <c r="F422" s="213">
        <f xml:space="preserve"> InputsR!F$27</f>
        <v>2.92E-2</v>
      </c>
      <c r="G422" s="212" t="str">
        <f xml:space="preserve"> InputsR!G$27</f>
        <v>%</v>
      </c>
      <c r="H422" s="170"/>
      <c r="I422" s="170"/>
      <c r="J422" s="170"/>
      <c r="K422" s="170"/>
      <c r="L422" s="170"/>
      <c r="M422" s="170"/>
      <c r="N422" s="170"/>
      <c r="O422" s="170"/>
      <c r="P422" s="170"/>
      <c r="Q422" s="170"/>
      <c r="R422" s="170"/>
    </row>
    <row r="423" spans="1:18" s="166" customFormat="1" x14ac:dyDescent="0.35">
      <c r="A423" s="168"/>
      <c r="B423" s="168"/>
      <c r="C423" s="168"/>
      <c r="D423" s="207"/>
      <c r="E423" s="212" t="str">
        <f xml:space="preserve"> InputsR!E$21</f>
        <v>Years of discounting required for project abandoned at gate 3</v>
      </c>
      <c r="F423" s="216">
        <f xml:space="preserve"> InputsR!F$21</f>
        <v>1</v>
      </c>
      <c r="G423" s="212" t="str">
        <f xml:space="preserve"> InputsR!G$21</f>
        <v>#</v>
      </c>
      <c r="H423" s="170"/>
      <c r="I423" s="170"/>
      <c r="J423" s="170"/>
      <c r="K423" s="170"/>
      <c r="L423" s="170"/>
      <c r="M423" s="170"/>
      <c r="N423" s="170"/>
      <c r="O423" s="170"/>
      <c r="P423" s="170"/>
      <c r="Q423" s="170"/>
      <c r="R423" s="170"/>
    </row>
    <row r="424" spans="1:18" s="166" customFormat="1" x14ac:dyDescent="0.35">
      <c r="A424" s="168"/>
      <c r="B424" s="168"/>
      <c r="C424" s="168"/>
      <c r="D424" s="207"/>
      <c r="E424" s="199" t="s">
        <v>248</v>
      </c>
      <c r="F424" s="208">
        <f xml:space="preserve"> (F420 / F421) * F419 * (1 + F422) ^ F423</f>
        <v>0</v>
      </c>
      <c r="G424" s="199" t="s">
        <v>125</v>
      </c>
      <c r="H424" s="170"/>
      <c r="I424" s="170"/>
      <c r="J424" s="170"/>
      <c r="K424" s="170"/>
      <c r="L424" s="170"/>
      <c r="M424" s="170"/>
      <c r="N424" s="170"/>
      <c r="O424" s="170"/>
      <c r="P424" s="170"/>
      <c r="Q424" s="170"/>
      <c r="R424" s="170"/>
    </row>
    <row r="425" spans="1:18" s="166" customFormat="1" x14ac:dyDescent="0.35">
      <c r="A425" s="168"/>
      <c r="B425" s="168"/>
      <c r="C425" s="168"/>
      <c r="D425" s="207"/>
      <c r="E425" s="199"/>
      <c r="F425" s="208"/>
      <c r="G425" s="199"/>
      <c r="H425" s="170"/>
      <c r="I425" s="170"/>
      <c r="J425" s="170"/>
      <c r="K425" s="170"/>
      <c r="L425" s="170"/>
      <c r="M425" s="170"/>
      <c r="N425" s="170"/>
      <c r="O425" s="170"/>
      <c r="P425" s="170"/>
      <c r="Q425" s="170"/>
      <c r="R425" s="170"/>
    </row>
    <row r="426" spans="1:18" s="166" customFormat="1" x14ac:dyDescent="0.35">
      <c r="A426" s="168"/>
      <c r="B426" s="168"/>
      <c r="C426" s="168"/>
      <c r="D426" s="207"/>
      <c r="E426" s="200" t="str">
        <f xml:space="preserve"> E$410</f>
        <v>Company 2 total totex adjustment for [funded scheme 1] financing adjustment (gate 2 element) (gate 1 abandonment) - water network plus (17-18 FYA CPIH deflated prices)</v>
      </c>
      <c r="F426" s="211">
        <f xml:space="preserve"> F$410</f>
        <v>0</v>
      </c>
      <c r="G426" s="200" t="str">
        <f xml:space="preserve"> G$410</f>
        <v>£m</v>
      </c>
      <c r="H426" s="170"/>
      <c r="I426" s="170"/>
      <c r="J426" s="170"/>
      <c r="K426" s="170"/>
      <c r="L426" s="170"/>
      <c r="M426" s="170"/>
      <c r="N426" s="170"/>
      <c r="O426" s="170"/>
      <c r="P426" s="170"/>
      <c r="Q426" s="170"/>
      <c r="R426" s="170"/>
    </row>
    <row r="427" spans="1:18" s="166" customFormat="1" x14ac:dyDescent="0.35">
      <c r="A427" s="168"/>
      <c r="B427" s="168"/>
      <c r="C427" s="168"/>
      <c r="D427" s="207"/>
      <c r="E427" s="200" t="str">
        <f xml:space="preserve"> E$417</f>
        <v>Company 2 total totex adjustment for [funded scheme 1] financing adjustment (gate 3 element) (gate 1 abandonment) - water network plus (17-18 FYA CPIH deflated prices)</v>
      </c>
      <c r="F427" s="211">
        <f xml:space="preserve"> F$417</f>
        <v>0</v>
      </c>
      <c r="G427" s="200" t="str">
        <f xml:space="preserve"> G$417</f>
        <v>£m</v>
      </c>
      <c r="H427" s="170"/>
      <c r="I427" s="170"/>
      <c r="J427" s="170"/>
      <c r="K427" s="170"/>
      <c r="L427" s="170"/>
      <c r="M427" s="170"/>
      <c r="N427" s="170"/>
      <c r="O427" s="170"/>
      <c r="P427" s="170"/>
      <c r="Q427" s="170"/>
      <c r="R427" s="170"/>
    </row>
    <row r="428" spans="1:18" s="166" customFormat="1" x14ac:dyDescent="0.35">
      <c r="A428" s="168"/>
      <c r="B428" s="168"/>
      <c r="C428" s="168"/>
      <c r="D428" s="207"/>
      <c r="E428" s="200" t="str">
        <f xml:space="preserve"> E$424</f>
        <v>Company 2 total totex adjustment for [funded scheme 1] financing adjustment (gate 4 element) (gate 1 abandonment) - water network plus (17-18 FYA CPIH deflated prices)</v>
      </c>
      <c r="F428" s="211">
        <f xml:space="preserve"> F$424</f>
        <v>0</v>
      </c>
      <c r="G428" s="200" t="str">
        <f xml:space="preserve"> G$424</f>
        <v>£m</v>
      </c>
      <c r="H428" s="170"/>
      <c r="I428" s="170"/>
      <c r="J428" s="170"/>
      <c r="K428" s="170"/>
      <c r="L428" s="170"/>
      <c r="M428" s="170"/>
      <c r="N428" s="170"/>
      <c r="O428" s="170"/>
      <c r="P428" s="170"/>
      <c r="Q428" s="170"/>
      <c r="R428" s="170"/>
    </row>
    <row r="429" spans="1:18" s="166" customFormat="1" x14ac:dyDescent="0.35">
      <c r="A429" s="168"/>
      <c r="B429" s="168"/>
      <c r="C429" s="168"/>
      <c r="D429" s="207"/>
      <c r="E429" s="199" t="s">
        <v>249</v>
      </c>
      <c r="F429" s="208">
        <f xml:space="preserve"> SUM( F426:F428 )</f>
        <v>0</v>
      </c>
      <c r="G429" s="199" t="s">
        <v>125</v>
      </c>
      <c r="H429" s="170"/>
      <c r="I429" s="170"/>
      <c r="J429" s="170"/>
      <c r="K429" s="170"/>
      <c r="L429" s="170"/>
      <c r="M429" s="170"/>
      <c r="N429" s="170"/>
      <c r="O429" s="170"/>
      <c r="P429" s="170"/>
      <c r="Q429" s="170"/>
      <c r="R429" s="170"/>
    </row>
    <row r="430" spans="1:18" s="166" customFormat="1" x14ac:dyDescent="0.35">
      <c r="A430" s="168"/>
      <c r="B430" s="168"/>
      <c r="C430" s="168"/>
      <c r="D430" s="207"/>
      <c r="E430" s="199"/>
      <c r="F430" s="208"/>
      <c r="G430" s="199"/>
      <c r="H430" s="170"/>
      <c r="I430" s="170"/>
      <c r="J430" s="170"/>
      <c r="K430" s="170"/>
      <c r="L430" s="170"/>
      <c r="M430" s="170"/>
      <c r="N430" s="170"/>
      <c r="O430" s="170"/>
      <c r="P430" s="170"/>
      <c r="Q430" s="170"/>
      <c r="R430" s="170"/>
    </row>
    <row r="431" spans="1:18" s="166" customFormat="1" x14ac:dyDescent="0.35">
      <c r="A431" s="168"/>
      <c r="B431" s="168"/>
      <c r="C431" s="168"/>
      <c r="D431" s="120" t="s">
        <v>189</v>
      </c>
      <c r="E431" s="120"/>
      <c r="F431" s="208"/>
      <c r="G431" s="199"/>
      <c r="H431" s="170"/>
      <c r="I431" s="170"/>
      <c r="J431" s="170"/>
      <c r="K431" s="170"/>
      <c r="L431" s="170"/>
      <c r="M431" s="170"/>
      <c r="N431" s="170"/>
      <c r="O431" s="170"/>
      <c r="P431" s="170"/>
      <c r="Q431" s="170"/>
      <c r="R431" s="170"/>
    </row>
    <row r="432" spans="1:18" s="166" customFormat="1" x14ac:dyDescent="0.35">
      <c r="A432" s="168"/>
      <c r="B432" s="168"/>
      <c r="C432" s="168"/>
      <c r="D432" s="207"/>
      <c r="E432" s="199"/>
      <c r="F432" s="208"/>
      <c r="G432" s="199"/>
      <c r="H432" s="170"/>
      <c r="I432" s="170"/>
      <c r="J432" s="170"/>
      <c r="K432" s="170"/>
      <c r="L432" s="170"/>
      <c r="M432" s="170"/>
      <c r="N432" s="170"/>
      <c r="O432" s="170"/>
      <c r="P432" s="170"/>
      <c r="Q432" s="170"/>
      <c r="R432" s="170"/>
    </row>
    <row r="433" spans="1:18" s="166" customFormat="1" x14ac:dyDescent="0.35">
      <c r="A433" s="168"/>
      <c r="B433" s="168"/>
      <c r="C433" s="168"/>
      <c r="D433" s="207"/>
      <c r="E433" s="212" t="str">
        <f xml:space="preserve"> InputsR!E$13</f>
        <v>Proportion of costs allocated to gate 3</v>
      </c>
      <c r="F433" s="213">
        <f xml:space="preserve"> InputsR!F$13</f>
        <v>0.35</v>
      </c>
      <c r="G433" s="212" t="str">
        <f xml:space="preserve"> InputsR!G$13</f>
        <v>%</v>
      </c>
      <c r="H433" s="170"/>
      <c r="I433" s="170"/>
      <c r="J433" s="170"/>
      <c r="K433" s="170"/>
      <c r="L433" s="170"/>
      <c r="M433" s="170"/>
      <c r="N433" s="170"/>
      <c r="O433" s="170"/>
      <c r="P433" s="170"/>
      <c r="Q433" s="170"/>
      <c r="R433" s="170"/>
    </row>
    <row r="434" spans="1:18" s="166" customFormat="1" x14ac:dyDescent="0.35">
      <c r="A434" s="168"/>
      <c r="B434" s="168"/>
      <c r="C434" s="168"/>
      <c r="D434" s="207"/>
      <c r="E434" s="212" t="str">
        <f xml:space="preserve"> InputsR!E$15</f>
        <v>Proportion of costs allocated to gate 4</v>
      </c>
      <c r="F434" s="213">
        <f xml:space="preserve"> InputsR!F$15</f>
        <v>0.4</v>
      </c>
      <c r="G434" s="212" t="str">
        <f xml:space="preserve"> InputsR!G$15</f>
        <v>%</v>
      </c>
      <c r="H434" s="170"/>
      <c r="I434" s="170"/>
      <c r="J434" s="170"/>
      <c r="K434" s="170"/>
      <c r="L434" s="170"/>
      <c r="M434" s="170"/>
      <c r="N434" s="170"/>
      <c r="O434" s="170"/>
      <c r="P434" s="170"/>
      <c r="Q434" s="170"/>
      <c r="R434" s="170"/>
    </row>
    <row r="435" spans="1:18" s="166" customFormat="1" x14ac:dyDescent="0.35">
      <c r="A435" s="168"/>
      <c r="B435" s="168"/>
      <c r="C435" s="168"/>
      <c r="D435" s="207"/>
      <c r="E435" s="199" t="s">
        <v>250</v>
      </c>
      <c r="F435" s="214">
        <f>SUM( F433:F434 )</f>
        <v>0.75</v>
      </c>
      <c r="G435" s="199" t="s">
        <v>105</v>
      </c>
      <c r="H435" s="170"/>
      <c r="I435" s="170"/>
      <c r="J435" s="170"/>
      <c r="K435" s="170"/>
      <c r="L435" s="170"/>
      <c r="M435" s="170"/>
      <c r="N435" s="170"/>
      <c r="O435" s="170"/>
      <c r="P435" s="170"/>
      <c r="Q435" s="170"/>
      <c r="R435" s="170"/>
    </row>
    <row r="436" spans="1:18" s="166" customFormat="1" x14ac:dyDescent="0.35">
      <c r="A436" s="168"/>
      <c r="B436" s="168"/>
      <c r="C436" s="168"/>
      <c r="D436" s="207"/>
      <c r="E436" s="199"/>
      <c r="F436" s="208"/>
      <c r="G436" s="199"/>
      <c r="H436" s="170"/>
      <c r="I436" s="170"/>
      <c r="J436" s="170"/>
      <c r="K436" s="170"/>
      <c r="L436" s="170"/>
      <c r="M436" s="170"/>
      <c r="N436" s="170"/>
      <c r="O436" s="170"/>
      <c r="P436" s="170"/>
      <c r="Q436" s="170"/>
      <c r="R436" s="170"/>
    </row>
    <row r="437" spans="1:18" s="166" customFormat="1" x14ac:dyDescent="0.35">
      <c r="A437" s="168"/>
      <c r="B437" s="168"/>
      <c r="C437" s="168"/>
      <c r="D437" s="207"/>
      <c r="E437" s="200" t="str">
        <f xml:space="preserve"> E$396</f>
        <v>Company 2 total totex adjustment for [funded scheme 1] - water network plus (17-18 FYA CPIH deflated prices)</v>
      </c>
      <c r="F437" s="211">
        <f xml:space="preserve"> F$396</f>
        <v>0</v>
      </c>
      <c r="G437" s="200" t="str">
        <f xml:space="preserve"> G$396</f>
        <v>£m</v>
      </c>
      <c r="H437" s="170"/>
      <c r="I437" s="170"/>
      <c r="J437" s="170"/>
      <c r="K437" s="170"/>
      <c r="L437" s="170"/>
      <c r="M437" s="170"/>
      <c r="N437" s="170"/>
      <c r="O437" s="170"/>
      <c r="P437" s="170"/>
      <c r="Q437" s="170"/>
      <c r="R437" s="170"/>
    </row>
    <row r="438" spans="1:18" s="166" customFormat="1" x14ac:dyDescent="0.35">
      <c r="A438" s="168"/>
      <c r="B438" s="168"/>
      <c r="C438" s="168"/>
      <c r="D438" s="207"/>
      <c r="E438" s="212" t="str">
        <f xml:space="preserve"> InputsR!E$13</f>
        <v>Proportion of costs allocated to gate 3</v>
      </c>
      <c r="F438" s="213">
        <f xml:space="preserve"> InputsR!F$13</f>
        <v>0.35</v>
      </c>
      <c r="G438" s="212" t="str">
        <f xml:space="preserve"> InputsR!G$13</f>
        <v>%</v>
      </c>
      <c r="H438" s="170"/>
      <c r="I438" s="170"/>
      <c r="J438" s="170"/>
      <c r="K438" s="170"/>
      <c r="L438" s="170"/>
      <c r="M438" s="170"/>
      <c r="N438" s="170"/>
      <c r="O438" s="170"/>
      <c r="P438" s="170"/>
      <c r="Q438" s="170"/>
      <c r="R438" s="170"/>
    </row>
    <row r="439" spans="1:18" s="166" customFormat="1" x14ac:dyDescent="0.35">
      <c r="A439" s="168"/>
      <c r="B439" s="168"/>
      <c r="C439" s="168"/>
      <c r="D439" s="207"/>
      <c r="E439" s="200" t="str">
        <f xml:space="preserve"> E$435</f>
        <v>Total proportion of costs allocated to gates 3-4 - company 2 water network plus - funded scheme 1</v>
      </c>
      <c r="F439" s="215">
        <f xml:space="preserve"> F$435</f>
        <v>0.75</v>
      </c>
      <c r="G439" s="200" t="str">
        <f xml:space="preserve"> G$435</f>
        <v>%</v>
      </c>
      <c r="H439" s="170"/>
      <c r="I439" s="170"/>
      <c r="J439" s="170"/>
      <c r="K439" s="170"/>
      <c r="L439" s="170"/>
      <c r="M439" s="170"/>
      <c r="N439" s="170"/>
      <c r="O439" s="170"/>
      <c r="P439" s="170"/>
      <c r="Q439" s="170"/>
      <c r="R439" s="170"/>
    </row>
    <row r="440" spans="1:18" s="166" customFormat="1" x14ac:dyDescent="0.35">
      <c r="A440" s="168"/>
      <c r="B440" s="168"/>
      <c r="C440" s="168"/>
      <c r="D440" s="207"/>
      <c r="E440" s="212" t="str">
        <f xml:space="preserve"> InputsR!E$27</f>
        <v>Discount rate</v>
      </c>
      <c r="F440" s="213">
        <f xml:space="preserve"> InputsR!F$27</f>
        <v>2.92E-2</v>
      </c>
      <c r="G440" s="212" t="str">
        <f xml:space="preserve"> InputsR!G$27</f>
        <v>%</v>
      </c>
      <c r="H440" s="170"/>
      <c r="I440" s="170"/>
      <c r="J440" s="170"/>
      <c r="K440" s="170"/>
      <c r="L440" s="170"/>
      <c r="M440" s="170"/>
      <c r="N440" s="170"/>
      <c r="O440" s="170"/>
      <c r="P440" s="170"/>
      <c r="Q440" s="170"/>
      <c r="R440" s="170"/>
    </row>
    <row r="441" spans="1:18" s="166" customFormat="1" x14ac:dyDescent="0.35">
      <c r="A441" s="168"/>
      <c r="B441" s="168"/>
      <c r="C441" s="168"/>
      <c r="D441" s="207"/>
      <c r="E441" s="212" t="str">
        <f xml:space="preserve"> InputsR!E$19</f>
        <v>Years of discounting required for project abandoned at gate 2</v>
      </c>
      <c r="F441" s="216">
        <f xml:space="preserve"> InputsR!F$19</f>
        <v>2</v>
      </c>
      <c r="G441" s="212" t="str">
        <f xml:space="preserve"> InputsR!G$19</f>
        <v>#</v>
      </c>
      <c r="H441" s="170"/>
      <c r="I441" s="170"/>
      <c r="J441" s="170"/>
      <c r="K441" s="170"/>
      <c r="L441" s="170"/>
      <c r="M441" s="170"/>
      <c r="N441" s="170"/>
      <c r="O441" s="170"/>
      <c r="P441" s="170"/>
      <c r="Q441" s="170"/>
      <c r="R441" s="170"/>
    </row>
    <row r="442" spans="1:18" s="166" customFormat="1" x14ac:dyDescent="0.35">
      <c r="A442" s="168"/>
      <c r="B442" s="168"/>
      <c r="C442" s="168"/>
      <c r="D442" s="207"/>
      <c r="E442" s="199" t="s">
        <v>251</v>
      </c>
      <c r="F442" s="208">
        <f xml:space="preserve"> (F438 / F439) * F437 * (1 + F440) ^ F441</f>
        <v>0</v>
      </c>
      <c r="G442" s="199" t="s">
        <v>125</v>
      </c>
      <c r="H442" s="170"/>
      <c r="I442" s="170"/>
      <c r="J442" s="170"/>
      <c r="K442" s="170"/>
      <c r="L442" s="170"/>
      <c r="M442" s="170"/>
      <c r="N442" s="170"/>
      <c r="O442" s="170"/>
      <c r="P442" s="170"/>
      <c r="Q442" s="170"/>
      <c r="R442" s="170"/>
    </row>
    <row r="443" spans="1:18" s="166" customFormat="1" x14ac:dyDescent="0.35">
      <c r="A443" s="168"/>
      <c r="B443" s="168"/>
      <c r="C443" s="168"/>
      <c r="D443" s="207"/>
      <c r="E443" s="199"/>
      <c r="F443" s="208"/>
      <c r="G443" s="199"/>
      <c r="H443" s="170"/>
      <c r="I443" s="170"/>
      <c r="J443" s="170"/>
      <c r="K443" s="170"/>
      <c r="L443" s="170"/>
      <c r="M443" s="170"/>
      <c r="N443" s="170"/>
      <c r="O443" s="170"/>
      <c r="P443" s="170"/>
      <c r="Q443" s="170"/>
      <c r="R443" s="170"/>
    </row>
    <row r="444" spans="1:18" s="166" customFormat="1" x14ac:dyDescent="0.35">
      <c r="A444" s="168"/>
      <c r="B444" s="168"/>
      <c r="C444" s="168"/>
      <c r="D444" s="207"/>
      <c r="E444" s="200" t="str">
        <f xml:space="preserve"> E$396</f>
        <v>Company 2 total totex adjustment for [funded scheme 1] - water network plus (17-18 FYA CPIH deflated prices)</v>
      </c>
      <c r="F444" s="211">
        <f xml:space="preserve"> F$396</f>
        <v>0</v>
      </c>
      <c r="G444" s="200" t="str">
        <f xml:space="preserve"> G$396</f>
        <v>£m</v>
      </c>
      <c r="H444" s="170"/>
      <c r="I444" s="170"/>
      <c r="J444" s="170"/>
      <c r="K444" s="170"/>
      <c r="L444" s="170"/>
      <c r="M444" s="170"/>
      <c r="N444" s="170"/>
      <c r="O444" s="170"/>
      <c r="P444" s="170"/>
      <c r="Q444" s="170"/>
      <c r="R444" s="170"/>
    </row>
    <row r="445" spans="1:18" s="166" customFormat="1" x14ac:dyDescent="0.35">
      <c r="A445" s="168"/>
      <c r="B445" s="168"/>
      <c r="C445" s="168"/>
      <c r="D445" s="207"/>
      <c r="E445" s="212" t="str">
        <f xml:space="preserve"> InputsR!E$15</f>
        <v>Proportion of costs allocated to gate 4</v>
      </c>
      <c r="F445" s="213">
        <f xml:space="preserve"> InputsR!F$15</f>
        <v>0.4</v>
      </c>
      <c r="G445" s="212" t="str">
        <f xml:space="preserve"> InputsR!G$15</f>
        <v>%</v>
      </c>
      <c r="H445" s="170"/>
      <c r="I445" s="170"/>
      <c r="J445" s="170"/>
      <c r="K445" s="170"/>
      <c r="L445" s="170"/>
      <c r="M445" s="170"/>
      <c r="N445" s="170"/>
      <c r="O445" s="170"/>
      <c r="P445" s="170"/>
      <c r="Q445" s="170"/>
      <c r="R445" s="170"/>
    </row>
    <row r="446" spans="1:18" s="166" customFormat="1" x14ac:dyDescent="0.35">
      <c r="A446" s="168"/>
      <c r="B446" s="168"/>
      <c r="C446" s="168"/>
      <c r="D446" s="207"/>
      <c r="E446" s="200" t="str">
        <f xml:space="preserve"> E$435</f>
        <v>Total proportion of costs allocated to gates 3-4 - company 2 water network plus - funded scheme 1</v>
      </c>
      <c r="F446" s="215">
        <f xml:space="preserve"> F$435</f>
        <v>0.75</v>
      </c>
      <c r="G446" s="200" t="str">
        <f xml:space="preserve"> G$435</f>
        <v>%</v>
      </c>
      <c r="H446" s="170"/>
      <c r="I446" s="170"/>
      <c r="J446" s="170"/>
      <c r="K446" s="170"/>
      <c r="L446" s="170"/>
      <c r="M446" s="170"/>
      <c r="N446" s="170"/>
      <c r="O446" s="170"/>
      <c r="P446" s="170"/>
      <c r="Q446" s="170"/>
      <c r="R446" s="170"/>
    </row>
    <row r="447" spans="1:18" s="166" customFormat="1" x14ac:dyDescent="0.35">
      <c r="A447" s="168"/>
      <c r="B447" s="168"/>
      <c r="C447" s="168"/>
      <c r="D447" s="207"/>
      <c r="E447" s="212" t="str">
        <f xml:space="preserve"> InputsR!E$27</f>
        <v>Discount rate</v>
      </c>
      <c r="F447" s="213">
        <f xml:space="preserve"> InputsR!F$27</f>
        <v>2.92E-2</v>
      </c>
      <c r="G447" s="212" t="str">
        <f xml:space="preserve"> InputsR!G$27</f>
        <v>%</v>
      </c>
      <c r="H447" s="170"/>
      <c r="I447" s="170"/>
      <c r="J447" s="170"/>
      <c r="K447" s="170"/>
      <c r="L447" s="170"/>
      <c r="M447" s="170"/>
      <c r="N447" s="170"/>
      <c r="O447" s="170"/>
      <c r="P447" s="170"/>
      <c r="Q447" s="170"/>
      <c r="R447" s="170"/>
    </row>
    <row r="448" spans="1:18" s="166" customFormat="1" x14ac:dyDescent="0.35">
      <c r="A448" s="168"/>
      <c r="B448" s="168"/>
      <c r="C448" s="168"/>
      <c r="D448" s="207"/>
      <c r="E448" s="212" t="str">
        <f xml:space="preserve"> InputsR!E$21</f>
        <v>Years of discounting required for project abandoned at gate 3</v>
      </c>
      <c r="F448" s="216">
        <f xml:space="preserve"> InputsR!F$21</f>
        <v>1</v>
      </c>
      <c r="G448" s="212" t="str">
        <f xml:space="preserve"> InputsR!G$21</f>
        <v>#</v>
      </c>
      <c r="H448" s="170"/>
      <c r="I448" s="170"/>
      <c r="J448" s="170"/>
      <c r="K448" s="170"/>
      <c r="L448" s="170"/>
      <c r="M448" s="170"/>
      <c r="N448" s="170"/>
      <c r="O448" s="170"/>
      <c r="P448" s="170"/>
      <c r="Q448" s="170"/>
      <c r="R448" s="170"/>
    </row>
    <row r="449" spans="1:18" s="166" customFormat="1" x14ac:dyDescent="0.35">
      <c r="A449" s="168"/>
      <c r="B449" s="168"/>
      <c r="C449" s="168"/>
      <c r="D449" s="207"/>
      <c r="E449" s="199" t="s">
        <v>252</v>
      </c>
      <c r="F449" s="208">
        <f xml:space="preserve"> (F445 / F446) * F444 * (1 + F447) ^ F448</f>
        <v>0</v>
      </c>
      <c r="G449" s="199" t="s">
        <v>125</v>
      </c>
      <c r="H449" s="170"/>
      <c r="I449" s="170"/>
      <c r="J449" s="170"/>
      <c r="K449" s="170"/>
      <c r="L449" s="170"/>
      <c r="M449" s="170"/>
      <c r="N449" s="170"/>
      <c r="O449" s="170"/>
      <c r="P449" s="170"/>
      <c r="Q449" s="170"/>
      <c r="R449" s="170"/>
    </row>
    <row r="450" spans="1:18" s="166" customFormat="1" x14ac:dyDescent="0.35">
      <c r="A450" s="168"/>
      <c r="B450" s="168"/>
      <c r="C450" s="168"/>
      <c r="D450" s="207"/>
      <c r="E450" s="199"/>
      <c r="F450" s="208"/>
      <c r="G450" s="199"/>
      <c r="H450" s="170"/>
      <c r="I450" s="170"/>
      <c r="J450" s="170"/>
      <c r="K450" s="170"/>
      <c r="L450" s="170"/>
      <c r="M450" s="170"/>
      <c r="N450" s="170"/>
      <c r="O450" s="170"/>
      <c r="P450" s="170"/>
      <c r="Q450" s="170"/>
      <c r="R450" s="170"/>
    </row>
    <row r="451" spans="1:18" s="166" customFormat="1" x14ac:dyDescent="0.35">
      <c r="A451" s="168"/>
      <c r="B451" s="168"/>
      <c r="C451" s="168"/>
      <c r="D451" s="207"/>
      <c r="E451" s="200" t="str">
        <f xml:space="preserve"> E$442</f>
        <v>Company 2 total totex adjustment for [funded scheme 1] financing adjustment (gate 3 element) (gate 2 abandonment) - water network plus (17-18 FYA CPIH deflated prices)</v>
      </c>
      <c r="F451" s="211">
        <f xml:space="preserve"> F$442</f>
        <v>0</v>
      </c>
      <c r="G451" s="200" t="str">
        <f xml:space="preserve"> G$442</f>
        <v>£m</v>
      </c>
      <c r="H451" s="170"/>
      <c r="I451" s="170"/>
      <c r="J451" s="170"/>
      <c r="K451" s="170"/>
      <c r="L451" s="170"/>
      <c r="M451" s="170"/>
      <c r="N451" s="170"/>
      <c r="O451" s="170"/>
      <c r="P451" s="170"/>
      <c r="Q451" s="170"/>
      <c r="R451" s="170"/>
    </row>
    <row r="452" spans="1:18" s="166" customFormat="1" x14ac:dyDescent="0.35">
      <c r="A452" s="168"/>
      <c r="B452" s="168"/>
      <c r="C452" s="168"/>
      <c r="D452" s="207"/>
      <c r="E452" s="200" t="str">
        <f xml:space="preserve"> E$449</f>
        <v>Company 2 total totex adjustment for [funded scheme 1] financing adjustment (gate 4 element) (gate 2 abandonment) - water network plus (17-18 FYA CPIH deflated prices)</v>
      </c>
      <c r="F452" s="211">
        <f xml:space="preserve"> F$449</f>
        <v>0</v>
      </c>
      <c r="G452" s="200" t="str">
        <f xml:space="preserve"> G$449</f>
        <v>£m</v>
      </c>
      <c r="H452" s="170"/>
      <c r="I452" s="170"/>
      <c r="J452" s="170"/>
      <c r="K452" s="170"/>
      <c r="L452" s="170"/>
      <c r="M452" s="170"/>
      <c r="N452" s="170"/>
      <c r="O452" s="170"/>
      <c r="P452" s="170"/>
      <c r="Q452" s="170"/>
      <c r="R452" s="170"/>
    </row>
    <row r="453" spans="1:18" s="166" customFormat="1" x14ac:dyDescent="0.35">
      <c r="A453" s="168"/>
      <c r="B453" s="168"/>
      <c r="C453" s="168"/>
      <c r="D453" s="207"/>
      <c r="E453" s="199" t="s">
        <v>253</v>
      </c>
      <c r="F453" s="208">
        <f>SUM( F451:F452 )</f>
        <v>0</v>
      </c>
      <c r="G453" s="199" t="s">
        <v>125</v>
      </c>
      <c r="H453" s="170"/>
      <c r="I453" s="170"/>
      <c r="J453" s="170"/>
      <c r="K453" s="170"/>
      <c r="L453" s="170"/>
      <c r="M453" s="170"/>
      <c r="N453" s="170"/>
      <c r="O453" s="170"/>
      <c r="P453" s="170"/>
      <c r="Q453" s="170"/>
      <c r="R453" s="170"/>
    </row>
    <row r="454" spans="1:18" s="166" customFormat="1" x14ac:dyDescent="0.35">
      <c r="A454" s="168"/>
      <c r="B454" s="168"/>
      <c r="C454" s="168"/>
      <c r="D454" s="207"/>
      <c r="E454" s="199"/>
      <c r="F454" s="208"/>
      <c r="G454" s="199"/>
      <c r="H454" s="170"/>
      <c r="I454" s="170"/>
      <c r="J454" s="170"/>
      <c r="K454" s="170"/>
      <c r="L454" s="170"/>
      <c r="M454" s="170"/>
      <c r="N454" s="170"/>
      <c r="O454" s="170"/>
      <c r="P454" s="170"/>
      <c r="Q454" s="170"/>
      <c r="R454" s="170"/>
    </row>
    <row r="455" spans="1:18" s="166" customFormat="1" x14ac:dyDescent="0.35">
      <c r="A455" s="168"/>
      <c r="B455" s="168"/>
      <c r="C455" s="168"/>
      <c r="D455" s="120" t="s">
        <v>194</v>
      </c>
      <c r="E455" s="120"/>
      <c r="F455" s="208"/>
      <c r="G455" s="199"/>
      <c r="H455" s="170"/>
      <c r="I455" s="170"/>
      <c r="J455" s="170"/>
      <c r="K455" s="170"/>
      <c r="L455" s="170"/>
      <c r="M455" s="170"/>
      <c r="N455" s="170"/>
      <c r="O455" s="170"/>
      <c r="P455" s="170"/>
      <c r="Q455" s="170"/>
      <c r="R455" s="170"/>
    </row>
    <row r="456" spans="1:18" s="166" customFormat="1" x14ac:dyDescent="0.35">
      <c r="A456" s="168"/>
      <c r="B456" s="168"/>
      <c r="C456" s="168"/>
      <c r="D456" s="207"/>
      <c r="E456" s="199"/>
      <c r="F456" s="208"/>
      <c r="G456" s="199"/>
      <c r="H456" s="170"/>
      <c r="I456" s="170"/>
      <c r="J456" s="170"/>
      <c r="K456" s="170"/>
      <c r="L456" s="170"/>
      <c r="M456" s="170"/>
      <c r="N456" s="170"/>
      <c r="O456" s="170"/>
      <c r="P456" s="170"/>
      <c r="Q456" s="170"/>
      <c r="R456" s="170"/>
    </row>
    <row r="457" spans="1:18" s="166" customFormat="1" x14ac:dyDescent="0.35">
      <c r="A457" s="168"/>
      <c r="B457" s="168"/>
      <c r="C457" s="168"/>
      <c r="D457" s="207"/>
      <c r="E457" s="200" t="str">
        <f xml:space="preserve"> E$396</f>
        <v>Company 2 total totex adjustment for [funded scheme 1] - water network plus (17-18 FYA CPIH deflated prices)</v>
      </c>
      <c r="F457" s="211">
        <f xml:space="preserve"> F$396</f>
        <v>0</v>
      </c>
      <c r="G457" s="200" t="str">
        <f xml:space="preserve"> G$396</f>
        <v>£m</v>
      </c>
      <c r="H457" s="170"/>
      <c r="I457" s="170"/>
      <c r="J457" s="170"/>
      <c r="K457" s="170"/>
      <c r="L457" s="170"/>
      <c r="M457" s="170"/>
      <c r="N457" s="170"/>
      <c r="O457" s="170"/>
      <c r="P457" s="170"/>
      <c r="Q457" s="170"/>
      <c r="R457" s="170"/>
    </row>
    <row r="458" spans="1:18" s="166" customFormat="1" x14ac:dyDescent="0.35">
      <c r="A458" s="168"/>
      <c r="B458" s="168"/>
      <c r="C458" s="168"/>
      <c r="D458" s="207"/>
      <c r="E458" s="212" t="str">
        <f xml:space="preserve"> InputsR!E$27</f>
        <v>Discount rate</v>
      </c>
      <c r="F458" s="213">
        <f xml:space="preserve"> InputsR!F$27</f>
        <v>2.92E-2</v>
      </c>
      <c r="G458" s="212" t="str">
        <f xml:space="preserve"> InputsR!G$27</f>
        <v>%</v>
      </c>
      <c r="H458" s="170"/>
      <c r="I458" s="170"/>
      <c r="J458" s="170"/>
      <c r="K458" s="170"/>
      <c r="L458" s="170"/>
      <c r="M458" s="170"/>
      <c r="N458" s="170"/>
      <c r="O458" s="170"/>
      <c r="P458" s="170"/>
      <c r="Q458" s="170"/>
      <c r="R458" s="170"/>
    </row>
    <row r="459" spans="1:18" s="166" customFormat="1" x14ac:dyDescent="0.35">
      <c r="A459" s="168"/>
      <c r="B459" s="168"/>
      <c r="C459" s="168"/>
      <c r="D459" s="207"/>
      <c r="E459" s="212" t="str">
        <f xml:space="preserve"> InputsR!E$21</f>
        <v>Years of discounting required for project abandoned at gate 3</v>
      </c>
      <c r="F459" s="216">
        <f xml:space="preserve"> InputsR!F$21</f>
        <v>1</v>
      </c>
      <c r="G459" s="212" t="str">
        <f xml:space="preserve"> InputsR!G$21</f>
        <v>#</v>
      </c>
      <c r="H459" s="170"/>
      <c r="I459" s="170"/>
      <c r="J459" s="170"/>
      <c r="K459" s="170"/>
      <c r="L459" s="170"/>
      <c r="M459" s="170"/>
      <c r="N459" s="170"/>
      <c r="O459" s="170"/>
      <c r="P459" s="170"/>
      <c r="Q459" s="170"/>
      <c r="R459" s="170"/>
    </row>
    <row r="460" spans="1:18" s="166" customFormat="1" x14ac:dyDescent="0.35">
      <c r="A460" s="168"/>
      <c r="B460" s="168"/>
      <c r="C460" s="168"/>
      <c r="D460" s="207"/>
      <c r="E460" s="199" t="s">
        <v>254</v>
      </c>
      <c r="F460" s="208">
        <f xml:space="preserve"> F457 * (1 + F458) ^ F459</f>
        <v>0</v>
      </c>
      <c r="G460" s="199" t="s">
        <v>125</v>
      </c>
      <c r="H460" s="170"/>
      <c r="I460" s="170"/>
      <c r="J460" s="170"/>
      <c r="K460" s="170"/>
      <c r="L460" s="170"/>
      <c r="M460" s="170"/>
      <c r="N460" s="170"/>
      <c r="O460" s="170"/>
      <c r="P460" s="170"/>
      <c r="Q460" s="170"/>
      <c r="R460" s="170"/>
    </row>
    <row r="461" spans="1:18" s="166" customFormat="1" x14ac:dyDescent="0.35">
      <c r="A461" s="168"/>
      <c r="B461" s="168"/>
      <c r="C461" s="168"/>
      <c r="D461" s="207"/>
      <c r="E461" s="199"/>
      <c r="F461" s="208"/>
      <c r="G461" s="199"/>
      <c r="H461" s="170"/>
      <c r="I461" s="170"/>
      <c r="J461" s="170"/>
      <c r="K461" s="170"/>
      <c r="L461" s="170"/>
      <c r="M461" s="170"/>
      <c r="N461" s="170"/>
      <c r="O461" s="170"/>
      <c r="P461" s="170"/>
      <c r="Q461" s="170"/>
      <c r="R461" s="170"/>
    </row>
    <row r="462" spans="1:18" s="166" customFormat="1" x14ac:dyDescent="0.35">
      <c r="A462" s="168"/>
      <c r="B462" s="168"/>
      <c r="C462" s="168"/>
      <c r="D462" s="207"/>
      <c r="E462" s="200" t="str">
        <f xml:space="preserve"> E$429</f>
        <v>Company 2 total totex adjustment for [funded scheme 1] financing adjustment (if project is abandoned at gate 1) - water network plus (17-18 FYA CPIH deflated prices)</v>
      </c>
      <c r="F462" s="211">
        <f xml:space="preserve"> F$429</f>
        <v>0</v>
      </c>
      <c r="G462" s="200" t="str">
        <f xml:space="preserve"> G$429</f>
        <v>£m</v>
      </c>
      <c r="H462" s="170"/>
      <c r="I462" s="170"/>
      <c r="J462" s="170"/>
      <c r="K462" s="170"/>
      <c r="L462" s="170"/>
      <c r="M462" s="170"/>
      <c r="N462" s="170"/>
      <c r="O462" s="170"/>
      <c r="P462" s="170"/>
      <c r="Q462" s="170"/>
      <c r="R462" s="170"/>
    </row>
    <row r="463" spans="1:18" s="166" customFormat="1" x14ac:dyDescent="0.35">
      <c r="A463" s="168"/>
      <c r="B463" s="168"/>
      <c r="C463" s="168"/>
      <c r="D463" s="207"/>
      <c r="E463" s="200" t="str">
        <f xml:space="preserve"> E$453</f>
        <v>Company 2 total totex adjustment for [funded scheme 1] financing adjustment (if project is abandoned at gate 2) - water network plus (17-18 FYA CPIH deflated prices)</v>
      </c>
      <c r="F463" s="211">
        <f xml:space="preserve"> F$453</f>
        <v>0</v>
      </c>
      <c r="G463" s="200" t="str">
        <f xml:space="preserve"> G$453</f>
        <v>£m</v>
      </c>
      <c r="H463" s="170"/>
      <c r="I463" s="170"/>
      <c r="J463" s="170"/>
      <c r="K463" s="170"/>
      <c r="L463" s="170"/>
      <c r="M463" s="170"/>
      <c r="N463" s="170"/>
      <c r="O463" s="170"/>
      <c r="P463" s="170"/>
      <c r="Q463" s="170"/>
      <c r="R463" s="170"/>
    </row>
    <row r="464" spans="1:18" s="166" customFormat="1" x14ac:dyDescent="0.35">
      <c r="A464" s="168"/>
      <c r="B464" s="168"/>
      <c r="C464" s="168"/>
      <c r="D464" s="207"/>
      <c r="E464" s="200" t="str">
        <f xml:space="preserve"> E$460</f>
        <v>Company 2 total totex adjustment for [funded scheme 1] financing adjustment (if project is abandoned at gate 3) - water network plus (17-18 FYA CPIH deflated prices)</v>
      </c>
      <c r="F464" s="211">
        <f xml:space="preserve"> F$460</f>
        <v>0</v>
      </c>
      <c r="G464" s="200" t="str">
        <f xml:space="preserve"> G$460</f>
        <v>£m</v>
      </c>
      <c r="H464" s="170"/>
      <c r="I464" s="170"/>
      <c r="J464" s="170"/>
      <c r="K464" s="170"/>
      <c r="L464" s="170"/>
      <c r="M464" s="170"/>
      <c r="N464" s="170"/>
      <c r="O464" s="170"/>
      <c r="P464" s="170"/>
      <c r="Q464" s="170"/>
      <c r="R464" s="170"/>
    </row>
    <row r="465" spans="1:18" s="166" customFormat="1" x14ac:dyDescent="0.35">
      <c r="A465" s="168"/>
      <c r="B465" s="168"/>
      <c r="C465" s="168"/>
      <c r="D465" s="207"/>
      <c r="E465" s="212" t="str">
        <f xml:space="preserve"> InputsR!E$41</f>
        <v>Gate [funded scheme 1] has progressed to (up to gate 4)</v>
      </c>
      <c r="F465" s="217">
        <f xml:space="preserve"> InputsR!F$41</f>
        <v>4</v>
      </c>
      <c r="G465" s="212" t="str">
        <f xml:space="preserve"> InputsR!G$41</f>
        <v>#</v>
      </c>
      <c r="H465" s="170"/>
      <c r="I465" s="170"/>
      <c r="J465" s="170"/>
      <c r="K465" s="170"/>
      <c r="L465" s="170"/>
      <c r="M465" s="170"/>
      <c r="N465" s="170"/>
      <c r="O465" s="170"/>
      <c r="P465" s="170"/>
      <c r="Q465" s="170"/>
      <c r="R465" s="170"/>
    </row>
    <row r="466" spans="1:18" s="166" customFormat="1" x14ac:dyDescent="0.35">
      <c r="A466" s="168"/>
      <c r="B466" s="168"/>
      <c r="C466" s="168"/>
      <c r="D466" s="207"/>
      <c r="E466" s="200" t="str">
        <f xml:space="preserve"> E$396</f>
        <v>Company 2 total totex adjustment for [funded scheme 1] - water network plus (17-18 FYA CPIH deflated prices)</v>
      </c>
      <c r="F466" s="211">
        <f xml:space="preserve"> F$396</f>
        <v>0</v>
      </c>
      <c r="G466" s="200" t="str">
        <f xml:space="preserve"> G$396</f>
        <v>£m</v>
      </c>
      <c r="H466" s="170"/>
      <c r="I466" s="170"/>
      <c r="J466" s="170"/>
      <c r="K466" s="170"/>
      <c r="L466" s="170"/>
      <c r="M466" s="170"/>
      <c r="N466" s="170"/>
      <c r="O466" s="170"/>
      <c r="P466" s="170"/>
      <c r="Q466" s="170"/>
      <c r="R466" s="170"/>
    </row>
    <row r="467" spans="1:18" s="166" customFormat="1" x14ac:dyDescent="0.35">
      <c r="A467" s="168"/>
      <c r="B467" s="168"/>
      <c r="C467" s="168"/>
      <c r="D467" s="207"/>
      <c r="E467" s="200" t="s">
        <v>255</v>
      </c>
      <c r="F467" s="208">
        <f xml:space="preserve"> ( IF(F465 = 4, 0, IF(F465 = 3, F464, IF(F465 = 2, F463, IF(F465 = 1, F462) ) ) ) - F466 )</f>
        <v>0</v>
      </c>
      <c r="G467" s="199" t="s">
        <v>125</v>
      </c>
      <c r="H467" s="170"/>
      <c r="I467" s="170"/>
      <c r="J467" s="170"/>
      <c r="K467" s="170"/>
      <c r="L467" s="170"/>
      <c r="M467" s="170"/>
      <c r="N467" s="170"/>
      <c r="O467" s="170"/>
      <c r="P467" s="170"/>
      <c r="Q467" s="170"/>
      <c r="R467" s="170"/>
    </row>
    <row r="468" spans="1:18" s="143" customFormat="1" x14ac:dyDescent="0.35">
      <c r="A468" s="111"/>
      <c r="B468" s="111"/>
      <c r="C468" s="111"/>
      <c r="D468" s="111"/>
      <c r="E468" s="186"/>
      <c r="F468" s="169"/>
      <c r="G468" s="111"/>
      <c r="H468" s="169"/>
      <c r="I468" s="169"/>
      <c r="J468" s="169"/>
      <c r="K468" s="169"/>
      <c r="L468" s="169"/>
      <c r="M468" s="169"/>
      <c r="N468" s="169"/>
      <c r="O468" s="169"/>
      <c r="P468" s="169"/>
      <c r="Q468" s="169"/>
      <c r="R468" s="169"/>
    </row>
    <row r="469" spans="1:18" s="166" customFormat="1" x14ac:dyDescent="0.35">
      <c r="A469" s="168"/>
      <c r="B469" s="168"/>
      <c r="C469" s="168"/>
      <c r="D469" s="168"/>
      <c r="E469" s="111" t="str">
        <f xml:space="preserve"> InputsR!E$58</f>
        <v>Severn Trent PAYG ratio - water network plus</v>
      </c>
      <c r="F469" s="167">
        <f xml:space="preserve"> InputsR!F$58</f>
        <v>0</v>
      </c>
      <c r="G469" s="111" t="str">
        <f xml:space="preserve"> InputsR!G$58</f>
        <v>%</v>
      </c>
      <c r="H469" s="111"/>
      <c r="I469" s="111"/>
      <c r="J469" s="111"/>
      <c r="K469" s="111"/>
      <c r="L469" s="111"/>
      <c r="M469" s="111"/>
      <c r="N469" s="111"/>
      <c r="O469" s="111"/>
      <c r="P469" s="111"/>
      <c r="Q469" s="111"/>
      <c r="R469" s="111"/>
    </row>
    <row r="470" spans="1:18" s="143" customFormat="1" x14ac:dyDescent="0.35">
      <c r="A470" s="111"/>
      <c r="B470" s="111"/>
      <c r="C470" s="111"/>
      <c r="D470" s="111"/>
      <c r="E470" s="191" t="str">
        <f xml:space="preserve"> E$396</f>
        <v>Company 2 total totex adjustment for [funded scheme 1] - water network plus (17-18 FYA CPIH deflated prices)</v>
      </c>
      <c r="F470" s="192">
        <f xml:space="preserve"> F$396</f>
        <v>0</v>
      </c>
      <c r="G470" s="191" t="str">
        <f xml:space="preserve"> G$396</f>
        <v>£m</v>
      </c>
      <c r="H470" s="187"/>
      <c r="I470" s="187"/>
      <c r="J470" s="188"/>
      <c r="K470" s="188"/>
      <c r="L470" s="188"/>
      <c r="M470" s="188"/>
      <c r="N470" s="188"/>
      <c r="O470" s="188"/>
      <c r="P470" s="188"/>
      <c r="Q470" s="188"/>
      <c r="R470" s="188"/>
    </row>
    <row r="471" spans="1:18" s="143" customFormat="1" x14ac:dyDescent="0.35">
      <c r="A471" s="111"/>
      <c r="B471" s="111"/>
      <c r="C471" s="111"/>
      <c r="D471" s="111"/>
      <c r="E471" s="111" t="str">
        <f xml:space="preserve"> InputsR!E$72</f>
        <v>Severn Trent penalty for Grand Union Canal Transfer - water network plus (17-18 FYA CPIH deflated prices)</v>
      </c>
      <c r="F471" s="194">
        <f xml:space="preserve"> InputsR!F$72</f>
        <v>0</v>
      </c>
      <c r="G471" s="111" t="str">
        <f xml:space="preserve"> InputsR!G$72</f>
        <v>£m</v>
      </c>
      <c r="H471" s="187"/>
      <c r="I471" s="187"/>
      <c r="J471" s="188"/>
      <c r="K471" s="188"/>
      <c r="L471" s="188"/>
      <c r="M471" s="188"/>
      <c r="N471" s="188"/>
      <c r="O471" s="188"/>
      <c r="P471" s="188"/>
      <c r="Q471" s="188"/>
      <c r="R471" s="188"/>
    </row>
    <row r="472" spans="1:18" s="143" customFormat="1" x14ac:dyDescent="0.35">
      <c r="A472" s="111"/>
      <c r="B472" s="111"/>
      <c r="C472" s="111"/>
      <c r="D472" s="111"/>
      <c r="E472" s="187" t="str">
        <f xml:space="preserve"> E$467</f>
        <v>Company 2 total totex adjustment for [funded scheme 1] financing adjustment - water network plus (17-18 FYA CPIH deflated prices)</v>
      </c>
      <c r="F472" s="185">
        <f xml:space="preserve"> F$467</f>
        <v>0</v>
      </c>
      <c r="G472" s="187" t="str">
        <f xml:space="preserve"> G$467</f>
        <v>£m</v>
      </c>
      <c r="H472" s="187"/>
      <c r="I472" s="187"/>
      <c r="J472" s="188"/>
      <c r="K472" s="188"/>
      <c r="L472" s="188"/>
      <c r="M472" s="188"/>
      <c r="N472" s="188"/>
      <c r="O472" s="188"/>
      <c r="P472" s="188"/>
      <c r="Q472" s="188"/>
      <c r="R472" s="188"/>
    </row>
    <row r="473" spans="1:18" s="143" customFormat="1" ht="15" thickBot="1" x14ac:dyDescent="0.4">
      <c r="A473" s="111"/>
      <c r="B473" s="111"/>
      <c r="C473" s="111"/>
      <c r="D473" s="111"/>
      <c r="E473" s="178" t="s">
        <v>256</v>
      </c>
      <c r="F473" s="179">
        <f xml:space="preserve"> F469 * ( F470 + F471 + F472 )</f>
        <v>0</v>
      </c>
      <c r="G473" s="178" t="s">
        <v>125</v>
      </c>
      <c r="H473" s="178"/>
      <c r="I473" s="178"/>
      <c r="J473" s="178"/>
      <c r="K473" s="178"/>
      <c r="L473" s="178"/>
      <c r="M473" s="178"/>
      <c r="N473" s="178"/>
      <c r="O473" s="178"/>
      <c r="P473" s="178"/>
      <c r="Q473" s="178"/>
      <c r="R473" s="178"/>
    </row>
    <row r="474" spans="1:18" s="143" customFormat="1" ht="15" thickTop="1" x14ac:dyDescent="0.35">
      <c r="A474" s="111"/>
      <c r="B474" s="111"/>
      <c r="C474" s="111"/>
      <c r="D474" s="111"/>
      <c r="E474" s="168"/>
      <c r="F474" s="168"/>
      <c r="G474" s="168"/>
      <c r="H474" s="168"/>
      <c r="I474" s="168"/>
      <c r="J474" s="168"/>
      <c r="K474" s="168"/>
      <c r="L474" s="168"/>
      <c r="M474" s="168"/>
      <c r="N474" s="168"/>
      <c r="O474" s="168"/>
      <c r="P474" s="168"/>
      <c r="Q474" s="168"/>
      <c r="R474" s="168"/>
    </row>
    <row r="475" spans="1:18" s="166" customFormat="1" x14ac:dyDescent="0.35">
      <c r="A475" s="168"/>
      <c r="B475" s="168"/>
      <c r="C475" s="168"/>
      <c r="D475" s="168"/>
      <c r="E475" s="111" t="str">
        <f xml:space="preserve"> InputsR!E$58</f>
        <v>Severn Trent PAYG ratio - water network plus</v>
      </c>
      <c r="F475" s="167">
        <f xml:space="preserve"> InputsR!F$58</f>
        <v>0</v>
      </c>
      <c r="G475" s="111" t="str">
        <f xml:space="preserve"> InputsR!G$58</f>
        <v>%</v>
      </c>
      <c r="H475" s="111"/>
      <c r="I475" s="111"/>
      <c r="J475" s="111"/>
      <c r="K475" s="111"/>
      <c r="L475" s="111"/>
      <c r="M475" s="111"/>
      <c r="N475" s="111"/>
      <c r="O475" s="111"/>
      <c r="P475" s="111"/>
      <c r="Q475" s="111"/>
      <c r="R475" s="111"/>
    </row>
    <row r="476" spans="1:18" s="143" customFormat="1" x14ac:dyDescent="0.35">
      <c r="A476" s="111"/>
      <c r="B476" s="111"/>
      <c r="C476" s="111"/>
      <c r="D476" s="111"/>
      <c r="E476" s="191" t="str">
        <f xml:space="preserve"> E$396</f>
        <v>Company 2 total totex adjustment for [funded scheme 1] - water network plus (17-18 FYA CPIH deflated prices)</v>
      </c>
      <c r="F476" s="192">
        <f xml:space="preserve"> F$396</f>
        <v>0</v>
      </c>
      <c r="G476" s="191" t="str">
        <f xml:space="preserve"> G$396</f>
        <v>£m</v>
      </c>
      <c r="H476" s="187"/>
      <c r="I476" s="187"/>
      <c r="J476" s="188"/>
      <c r="K476" s="188"/>
      <c r="L476" s="188"/>
      <c r="M476" s="188"/>
      <c r="N476" s="188"/>
      <c r="O476" s="188"/>
      <c r="P476" s="188"/>
      <c r="Q476" s="188"/>
      <c r="R476" s="188"/>
    </row>
    <row r="477" spans="1:18" s="143" customFormat="1" x14ac:dyDescent="0.35">
      <c r="A477" s="111"/>
      <c r="B477" s="111"/>
      <c r="C477" s="111"/>
      <c r="D477" s="111"/>
      <c r="E477" s="111" t="str">
        <f xml:space="preserve"> InputsR!E$72</f>
        <v>Severn Trent penalty for Grand Union Canal Transfer - water network plus (17-18 FYA CPIH deflated prices)</v>
      </c>
      <c r="F477" s="194">
        <f xml:space="preserve"> InputsR!F$72</f>
        <v>0</v>
      </c>
      <c r="G477" s="111" t="str">
        <f xml:space="preserve"> InputsR!G$72</f>
        <v>£m</v>
      </c>
      <c r="H477" s="187"/>
      <c r="I477" s="187"/>
      <c r="J477" s="188"/>
      <c r="K477" s="188"/>
      <c r="L477" s="188"/>
      <c r="M477" s="188"/>
      <c r="N477" s="188"/>
      <c r="O477" s="188"/>
      <c r="P477" s="188"/>
      <c r="Q477" s="188"/>
      <c r="R477" s="188"/>
    </row>
    <row r="478" spans="1:18" s="143" customFormat="1" x14ac:dyDescent="0.35">
      <c r="A478" s="111"/>
      <c r="B478" s="111"/>
      <c r="C478" s="111"/>
      <c r="D478" s="111"/>
      <c r="E478" s="187" t="str">
        <f xml:space="preserve"> E$467</f>
        <v>Company 2 total totex adjustment for [funded scheme 1] financing adjustment - water network plus (17-18 FYA CPIH deflated prices)</v>
      </c>
      <c r="F478" s="192">
        <f xml:space="preserve"> F$467</f>
        <v>0</v>
      </c>
      <c r="G478" s="187" t="str">
        <f xml:space="preserve"> G$467</f>
        <v>£m</v>
      </c>
      <c r="H478" s="187"/>
      <c r="I478" s="187"/>
      <c r="J478" s="188"/>
      <c r="K478" s="188"/>
      <c r="L478" s="188"/>
      <c r="M478" s="188"/>
      <c r="N478" s="188"/>
      <c r="O478" s="188"/>
      <c r="P478" s="188"/>
      <c r="Q478" s="188"/>
      <c r="R478" s="188"/>
    </row>
    <row r="479" spans="1:18" s="143" customFormat="1" ht="15" thickBot="1" x14ac:dyDescent="0.4">
      <c r="A479" s="111"/>
      <c r="B479" s="111"/>
      <c r="C479" s="111"/>
      <c r="D479" s="111"/>
      <c r="E479" s="178" t="s">
        <v>257</v>
      </c>
      <c r="F479" s="179">
        <f xml:space="preserve"> ( 1 - F475 ) * ( F476 + F477 + F478 )</f>
        <v>0</v>
      </c>
      <c r="G479" s="178" t="s">
        <v>125</v>
      </c>
      <c r="H479" s="178"/>
      <c r="I479" s="178"/>
      <c r="J479" s="178"/>
      <c r="K479" s="178"/>
      <c r="L479" s="178"/>
      <c r="M479" s="178"/>
      <c r="N479" s="178"/>
      <c r="O479" s="178"/>
      <c r="P479" s="178"/>
      <c r="Q479" s="178"/>
      <c r="R479" s="178"/>
    </row>
    <row r="480" spans="1:18" s="143" customFormat="1" ht="15" thickTop="1" x14ac:dyDescent="0.35">
      <c r="A480" s="111"/>
      <c r="B480" s="111"/>
      <c r="C480" s="111"/>
      <c r="D480" s="111"/>
      <c r="E480" s="180"/>
      <c r="F480" s="181"/>
      <c r="G480" s="180"/>
      <c r="H480" s="180"/>
      <c r="I480" s="180"/>
      <c r="J480" s="180"/>
      <c r="K480" s="180"/>
      <c r="L480" s="180"/>
      <c r="M480" s="180"/>
      <c r="N480" s="180"/>
      <c r="O480" s="180"/>
      <c r="P480" s="180"/>
      <c r="Q480" s="180"/>
      <c r="R480" s="180"/>
    </row>
    <row r="481" spans="1:18" x14ac:dyDescent="0.35">
      <c r="A481" s="72" t="s">
        <v>258</v>
      </c>
      <c r="B481" s="72"/>
      <c r="C481" s="72"/>
      <c r="D481" s="72"/>
      <c r="E481" s="72"/>
      <c r="F481" s="72"/>
      <c r="G481" s="72"/>
      <c r="H481" s="72"/>
      <c r="I481" s="72"/>
      <c r="J481" s="72"/>
      <c r="K481" s="72"/>
      <c r="L481" s="72"/>
      <c r="M481" s="72"/>
      <c r="N481" s="72"/>
      <c r="O481" s="72"/>
      <c r="P481" s="72"/>
      <c r="Q481" s="72"/>
      <c r="R481" s="72"/>
    </row>
    <row r="482" spans="1:18" x14ac:dyDescent="0.35">
      <c r="A482" s="244"/>
      <c r="B482" s="244"/>
      <c r="C482" s="244"/>
      <c r="D482" s="244"/>
      <c r="E482" s="244"/>
      <c r="F482" s="244"/>
      <c r="G482" s="244"/>
      <c r="H482" s="244"/>
      <c r="I482" s="244"/>
      <c r="J482" s="244"/>
      <c r="K482" s="244"/>
      <c r="L482" s="244"/>
      <c r="M482" s="244"/>
      <c r="N482" s="244"/>
      <c r="O482" s="244"/>
      <c r="P482" s="244"/>
      <c r="Q482" s="244"/>
      <c r="R482" s="244"/>
    </row>
    <row r="483" spans="1:18" s="143" customFormat="1" x14ac:dyDescent="0.35">
      <c r="A483" s="111"/>
      <c r="B483" s="111"/>
      <c r="C483" s="111"/>
      <c r="D483" s="111"/>
      <c r="E483" s="111" t="str">
        <f xml:space="preserve"> InputsR!E$90</f>
        <v>Company 3 totex allowance for [unfunded scheme 1] - water resources (17-18 FYA CPIH deflated prices)</v>
      </c>
      <c r="F483" s="169">
        <f xml:space="preserve"> InputsR!F$90</f>
        <v>0</v>
      </c>
      <c r="G483" s="111" t="str">
        <f xml:space="preserve"> InputsR!G$90</f>
        <v>£m</v>
      </c>
      <c r="H483" s="111"/>
      <c r="I483" s="111"/>
      <c r="J483" s="111"/>
      <c r="K483" s="111"/>
      <c r="L483" s="111"/>
      <c r="M483" s="111"/>
      <c r="N483" s="111"/>
      <c r="O483" s="111"/>
      <c r="P483" s="111"/>
      <c r="Q483" s="111"/>
      <c r="R483" s="111"/>
    </row>
    <row r="484" spans="1:18" x14ac:dyDescent="0.35">
      <c r="A484" s="244"/>
      <c r="B484" s="244"/>
      <c r="C484" s="244"/>
      <c r="D484" s="244"/>
      <c r="E484" s="111" t="str">
        <f xml:space="preserve"> InputsR!E$91</f>
        <v>Company 4 totex allowance for [unfunded scheme 1] - water resources (17-18 FYA CPIH deflated prices)</v>
      </c>
      <c r="F484" s="169">
        <f xml:space="preserve"> InputsR!F$91</f>
        <v>0</v>
      </c>
      <c r="G484" s="111" t="str">
        <f xml:space="preserve"> InputsR!G$91</f>
        <v>£m</v>
      </c>
      <c r="H484" s="111"/>
      <c r="I484" s="111"/>
      <c r="J484" s="111"/>
      <c r="K484" s="111"/>
      <c r="L484" s="111"/>
      <c r="M484" s="111"/>
      <c r="N484" s="111"/>
      <c r="O484" s="111"/>
      <c r="P484" s="111"/>
      <c r="Q484" s="111"/>
      <c r="R484" s="111"/>
    </row>
    <row r="485" spans="1:18" x14ac:dyDescent="0.35">
      <c r="A485" s="244"/>
      <c r="B485" s="244"/>
      <c r="C485" s="244"/>
      <c r="D485" s="244"/>
      <c r="E485" s="244" t="s">
        <v>259</v>
      </c>
      <c r="F485" s="256">
        <f xml:space="preserve"> F483 + F484</f>
        <v>0</v>
      </c>
      <c r="G485" s="244" t="s">
        <v>125</v>
      </c>
      <c r="H485" s="244"/>
      <c r="I485" s="244"/>
      <c r="J485" s="244"/>
      <c r="K485" s="244"/>
      <c r="L485" s="244"/>
      <c r="M485" s="244"/>
      <c r="N485" s="244"/>
      <c r="O485" s="244"/>
      <c r="P485" s="244"/>
      <c r="Q485" s="244"/>
      <c r="R485" s="244"/>
    </row>
    <row r="486" spans="1:18" x14ac:dyDescent="0.35">
      <c r="A486" s="244"/>
      <c r="B486" s="244"/>
      <c r="C486" s="244"/>
      <c r="D486" s="244"/>
      <c r="E486" s="244"/>
      <c r="F486" s="244"/>
      <c r="G486" s="244"/>
      <c r="H486" s="244"/>
      <c r="I486" s="244"/>
      <c r="J486" s="244"/>
      <c r="K486" s="244"/>
      <c r="L486" s="244"/>
      <c r="M486" s="244"/>
      <c r="N486" s="244"/>
      <c r="O486" s="244"/>
      <c r="P486" s="244"/>
      <c r="Q486" s="244"/>
      <c r="R486" s="244"/>
    </row>
    <row r="487" spans="1:18" s="143" customFormat="1" x14ac:dyDescent="0.35">
      <c r="A487" s="111"/>
      <c r="B487" s="111"/>
      <c r="C487" s="111"/>
      <c r="D487" s="111"/>
      <c r="E487" s="111" t="str">
        <f xml:space="preserve"> InputsR!E$93</f>
        <v>Company 3 totex allowance for [unfunded scheme 1] - water network plus (17-18 FYA CPIH deflated prices)</v>
      </c>
      <c r="F487" s="169">
        <f xml:space="preserve"> InputsR!F$93</f>
        <v>0</v>
      </c>
      <c r="G487" s="111" t="str">
        <f xml:space="preserve"> InputsR!G$93</f>
        <v>£m</v>
      </c>
      <c r="H487" s="111"/>
      <c r="I487" s="111"/>
      <c r="J487" s="111"/>
      <c r="K487" s="111"/>
      <c r="L487" s="111"/>
      <c r="M487" s="111"/>
      <c r="N487" s="111"/>
      <c r="O487" s="111"/>
      <c r="P487" s="111"/>
      <c r="Q487" s="111"/>
      <c r="R487" s="111"/>
    </row>
    <row r="488" spans="1:18" s="143" customFormat="1" x14ac:dyDescent="0.35">
      <c r="A488" s="111"/>
      <c r="B488" s="111"/>
      <c r="C488" s="111"/>
      <c r="D488" s="111"/>
      <c r="E488" s="111" t="str">
        <f xml:space="preserve"> InputsR!E$94</f>
        <v>Company 4 totex allowance for [unfunded scheme 1] - water network plus (17-18 FYA CPIH deflated prices)</v>
      </c>
      <c r="F488" s="169">
        <f xml:space="preserve"> InputsR!F$94</f>
        <v>0</v>
      </c>
      <c r="G488" s="111" t="str">
        <f xml:space="preserve"> InputsR!G$94</f>
        <v>£m</v>
      </c>
      <c r="H488" s="111"/>
      <c r="I488" s="111"/>
      <c r="J488" s="111"/>
      <c r="K488" s="111"/>
      <c r="L488" s="111"/>
      <c r="M488" s="111"/>
      <c r="N488" s="111"/>
      <c r="O488" s="111"/>
      <c r="P488" s="111"/>
      <c r="Q488" s="111"/>
      <c r="R488" s="111"/>
    </row>
    <row r="489" spans="1:18" x14ac:dyDescent="0.35">
      <c r="A489" s="244"/>
      <c r="B489" s="244"/>
      <c r="C489" s="244"/>
      <c r="D489" s="244"/>
      <c r="E489" s="244" t="s">
        <v>260</v>
      </c>
      <c r="F489" s="256">
        <f xml:space="preserve"> F487 + F488</f>
        <v>0</v>
      </c>
      <c r="G489" s="244" t="s">
        <v>125</v>
      </c>
      <c r="H489" s="256"/>
      <c r="I489" s="256"/>
      <c r="J489" s="256"/>
      <c r="K489" s="256"/>
      <c r="L489" s="256"/>
      <c r="M489" s="256"/>
      <c r="N489" s="256"/>
      <c r="O489" s="256"/>
      <c r="P489" s="256"/>
      <c r="Q489" s="256"/>
      <c r="R489" s="256"/>
    </row>
    <row r="490" spans="1:18" x14ac:dyDescent="0.35">
      <c r="A490" s="244"/>
      <c r="B490" s="244"/>
      <c r="C490" s="244"/>
      <c r="D490" s="244"/>
      <c r="E490" s="244"/>
      <c r="F490" s="244"/>
      <c r="G490" s="244"/>
      <c r="H490" s="244"/>
      <c r="I490" s="244"/>
      <c r="J490" s="244"/>
      <c r="K490" s="244"/>
      <c r="L490" s="244"/>
      <c r="M490" s="244"/>
      <c r="N490" s="244"/>
      <c r="O490" s="244"/>
      <c r="P490" s="244"/>
      <c r="Q490" s="244"/>
      <c r="R490" s="244"/>
    </row>
    <row r="491" spans="1:18" x14ac:dyDescent="0.35">
      <c r="A491" s="244"/>
      <c r="B491" s="172" t="s">
        <v>261</v>
      </c>
      <c r="C491" s="172"/>
      <c r="D491" s="244"/>
      <c r="E491" s="111"/>
      <c r="F491" s="111"/>
      <c r="G491" s="111"/>
      <c r="H491" s="167"/>
      <c r="I491" s="167"/>
      <c r="J491" s="167"/>
      <c r="K491" s="167"/>
      <c r="L491" s="167"/>
      <c r="M491" s="167"/>
      <c r="N491" s="167"/>
      <c r="O491" s="167"/>
      <c r="P491" s="167"/>
      <c r="Q491" s="167"/>
      <c r="R491" s="167"/>
    </row>
    <row r="492" spans="1:18" x14ac:dyDescent="0.35">
      <c r="A492" s="244"/>
      <c r="B492" s="244"/>
      <c r="C492" s="172"/>
      <c r="D492" s="244"/>
      <c r="E492" s="111"/>
      <c r="F492" s="111"/>
      <c r="G492" s="111"/>
      <c r="H492" s="167"/>
      <c r="I492" s="167"/>
      <c r="J492" s="167"/>
      <c r="K492" s="167"/>
      <c r="L492" s="167"/>
      <c r="M492" s="167"/>
      <c r="N492" s="167"/>
      <c r="O492" s="167"/>
      <c r="P492" s="167"/>
      <c r="Q492" s="167"/>
      <c r="R492" s="167"/>
    </row>
    <row r="493" spans="1:18" x14ac:dyDescent="0.35">
      <c r="A493" s="244"/>
      <c r="B493" s="244"/>
      <c r="C493" s="172" t="s">
        <v>174</v>
      </c>
      <c r="D493" s="172"/>
      <c r="E493" s="111"/>
      <c r="F493" s="111"/>
      <c r="G493" s="111"/>
      <c r="H493" s="167"/>
      <c r="I493" s="167"/>
      <c r="J493" s="167"/>
      <c r="K493" s="167"/>
      <c r="L493" s="167"/>
      <c r="M493" s="167"/>
      <c r="N493" s="167"/>
      <c r="O493" s="167"/>
      <c r="P493" s="167"/>
      <c r="Q493" s="167"/>
      <c r="R493" s="167"/>
    </row>
    <row r="494" spans="1:18" x14ac:dyDescent="0.35">
      <c r="A494" s="244"/>
      <c r="B494" s="244"/>
      <c r="C494" s="244"/>
      <c r="D494" s="244"/>
      <c r="E494" s="111"/>
      <c r="F494" s="111"/>
      <c r="G494" s="111"/>
      <c r="H494" s="167"/>
      <c r="I494" s="167"/>
      <c r="J494" s="167"/>
      <c r="K494" s="167"/>
      <c r="L494" s="167"/>
      <c r="M494" s="167"/>
      <c r="N494" s="167"/>
      <c r="O494" s="167"/>
      <c r="P494" s="167"/>
      <c r="Q494" s="167"/>
      <c r="R494" s="167"/>
    </row>
    <row r="495" spans="1:18" s="166" customFormat="1" x14ac:dyDescent="0.35">
      <c r="A495" s="168"/>
      <c r="B495" s="168"/>
      <c r="C495" s="168"/>
      <c r="D495" s="168"/>
      <c r="E495" s="111" t="str">
        <f xml:space="preserve"> InputsR!E$85</f>
        <v>Company 3 cumulative percentage of allocated spend given gate reached for [unfunded scheme 1]</v>
      </c>
      <c r="F495" s="167">
        <f xml:space="preserve"> InputsR!F$85</f>
        <v>0</v>
      </c>
      <c r="G495" s="111" t="str">
        <f xml:space="preserve"> InputsR!G$85</f>
        <v>%</v>
      </c>
      <c r="H495" s="167"/>
      <c r="I495" s="167"/>
      <c r="J495" s="167"/>
      <c r="K495" s="167"/>
      <c r="L495" s="167"/>
      <c r="M495" s="167"/>
      <c r="N495" s="167"/>
      <c r="O495" s="167"/>
      <c r="P495" s="167"/>
      <c r="Q495" s="167"/>
      <c r="R495" s="167"/>
    </row>
    <row r="496" spans="1:18" s="143" customFormat="1" x14ac:dyDescent="0.35">
      <c r="A496" s="111"/>
      <c r="B496" s="111"/>
      <c r="C496" s="111"/>
      <c r="D496" s="111"/>
      <c r="E496" s="111" t="str">
        <f xml:space="preserve"> InputsR!E$25</f>
        <v>Totex sharing threshold - cumulative spend</v>
      </c>
      <c r="F496" s="167">
        <f xml:space="preserve"> InputsR!F$25</f>
        <v>0.25</v>
      </c>
      <c r="G496" s="111" t="str">
        <f xml:space="preserve"> InputsR!G$25</f>
        <v>%</v>
      </c>
      <c r="H496" s="111"/>
      <c r="I496" s="111"/>
      <c r="J496" s="111"/>
      <c r="K496" s="111"/>
      <c r="L496" s="111"/>
      <c r="M496" s="111"/>
      <c r="N496" s="111"/>
      <c r="O496" s="111"/>
      <c r="P496" s="111"/>
      <c r="Q496" s="111"/>
      <c r="R496" s="111"/>
    </row>
    <row r="497" spans="1:18" s="166" customFormat="1" x14ac:dyDescent="0.35">
      <c r="A497" s="168"/>
      <c r="B497" s="168"/>
      <c r="C497" s="168"/>
      <c r="D497" s="168"/>
      <c r="E497" s="168" t="s">
        <v>175</v>
      </c>
      <c r="F497" s="174">
        <f xml:space="preserve"> IF( F495 &gt; F496, 1, 0 )</f>
        <v>0</v>
      </c>
      <c r="G497" s="168" t="s">
        <v>176</v>
      </c>
      <c r="H497" s="168"/>
      <c r="I497" s="168"/>
      <c r="J497" s="168"/>
      <c r="K497" s="168"/>
      <c r="L497" s="168"/>
      <c r="M497" s="168"/>
      <c r="N497" s="168"/>
      <c r="O497" s="168"/>
      <c r="P497" s="168"/>
      <c r="Q497" s="168"/>
      <c r="R497" s="168"/>
    </row>
    <row r="498" spans="1:18" x14ac:dyDescent="0.35">
      <c r="A498" s="244"/>
      <c r="B498" s="244"/>
      <c r="C498" s="244"/>
      <c r="D498" s="244"/>
      <c r="E498" s="111"/>
      <c r="F498" s="111"/>
      <c r="G498" s="111"/>
      <c r="H498" s="167"/>
      <c r="I498" s="167"/>
      <c r="J498" s="167"/>
      <c r="K498" s="167"/>
      <c r="L498" s="167"/>
      <c r="M498" s="167"/>
      <c r="N498" s="167"/>
      <c r="O498" s="167"/>
      <c r="P498" s="167"/>
      <c r="Q498" s="167"/>
      <c r="R498" s="167"/>
    </row>
    <row r="499" spans="1:18" s="143" customFormat="1" x14ac:dyDescent="0.35">
      <c r="A499" s="111"/>
      <c r="B499" s="111"/>
      <c r="C499" s="111"/>
      <c r="D499" s="111"/>
      <c r="E499" s="111" t="str">
        <f xml:space="preserve"> InputsR!E$90</f>
        <v>Company 3 totex allowance for [unfunded scheme 1] - water resources (17-18 FYA CPIH deflated prices)</v>
      </c>
      <c r="F499" s="169">
        <f xml:space="preserve"> InputsR!F$90</f>
        <v>0</v>
      </c>
      <c r="G499" s="111" t="str">
        <f xml:space="preserve"> InputsR!G$90</f>
        <v>£m</v>
      </c>
      <c r="H499" s="169"/>
      <c r="I499" s="169"/>
      <c r="J499" s="169"/>
      <c r="K499" s="169"/>
      <c r="L499" s="169"/>
      <c r="M499" s="169"/>
      <c r="N499" s="169"/>
      <c r="O499" s="169"/>
      <c r="P499" s="169"/>
      <c r="Q499" s="169"/>
      <c r="R499" s="169"/>
    </row>
    <row r="500" spans="1:18" s="166" customFormat="1" x14ac:dyDescent="0.35">
      <c r="A500" s="168"/>
      <c r="B500" s="168"/>
      <c r="C500" s="168"/>
      <c r="D500" s="168"/>
      <c r="E500" s="111" t="str">
        <f xml:space="preserve"> InputsR!E$85</f>
        <v>Company 3 cumulative percentage of allocated spend given gate reached for [unfunded scheme 1]</v>
      </c>
      <c r="F500" s="167">
        <f xml:space="preserve"> InputsR!F$85</f>
        <v>0</v>
      </c>
      <c r="G500" s="111" t="str">
        <f xml:space="preserve"> InputsR!G$85</f>
        <v>%</v>
      </c>
      <c r="H500" s="167"/>
      <c r="I500" s="167"/>
      <c r="J500" s="167"/>
      <c r="K500" s="167"/>
      <c r="L500" s="167"/>
      <c r="M500" s="167"/>
      <c r="N500" s="167"/>
      <c r="O500" s="167"/>
      <c r="P500" s="167"/>
      <c r="Q500" s="167"/>
      <c r="R500" s="167"/>
    </row>
    <row r="501" spans="1:18" s="166" customFormat="1" x14ac:dyDescent="0.35">
      <c r="A501" s="168"/>
      <c r="B501" s="168"/>
      <c r="C501" s="168"/>
      <c r="D501" s="168"/>
      <c r="E501" s="168" t="s">
        <v>262</v>
      </c>
      <c r="F501" s="171">
        <f xml:space="preserve"> F499 * F500</f>
        <v>0</v>
      </c>
      <c r="G501" s="168" t="s">
        <v>125</v>
      </c>
      <c r="H501" s="171"/>
      <c r="I501" s="171"/>
      <c r="J501" s="171"/>
      <c r="K501" s="171"/>
      <c r="L501" s="171"/>
      <c r="M501" s="171"/>
      <c r="N501" s="171"/>
      <c r="O501" s="171"/>
      <c r="P501" s="171"/>
      <c r="Q501" s="171"/>
      <c r="R501" s="171"/>
    </row>
    <row r="502" spans="1:18" s="166" customFormat="1" x14ac:dyDescent="0.35">
      <c r="A502" s="168"/>
      <c r="B502" s="168"/>
      <c r="C502" s="168"/>
      <c r="D502" s="168"/>
      <c r="E502" s="168"/>
      <c r="F502" s="171"/>
      <c r="G502" s="168"/>
      <c r="H502" s="171"/>
      <c r="I502" s="171"/>
      <c r="J502" s="171"/>
      <c r="K502" s="171"/>
      <c r="L502" s="171"/>
      <c r="M502" s="171"/>
      <c r="N502" s="171"/>
      <c r="O502" s="171"/>
      <c r="P502" s="171"/>
      <c r="Q502" s="171"/>
      <c r="R502" s="171"/>
    </row>
    <row r="503" spans="1:18" s="166" customFormat="1" x14ac:dyDescent="0.35">
      <c r="A503" s="168"/>
      <c r="B503" s="168"/>
      <c r="C503" s="168"/>
      <c r="D503" s="168"/>
      <c r="E503" s="184" t="str">
        <f xml:space="preserve"> E$497</f>
        <v>Totex sharing application</v>
      </c>
      <c r="F503" s="184">
        <f xml:space="preserve"> F$497</f>
        <v>0</v>
      </c>
      <c r="G503" s="184" t="str">
        <f xml:space="preserve"> G$497</f>
        <v>Boolean</v>
      </c>
      <c r="H503" s="171"/>
      <c r="I503" s="171"/>
      <c r="J503" s="171"/>
      <c r="K503" s="171"/>
      <c r="L503" s="171"/>
      <c r="M503" s="171"/>
      <c r="N503" s="171"/>
      <c r="O503" s="171"/>
      <c r="P503" s="171"/>
      <c r="Q503" s="171"/>
      <c r="R503" s="171"/>
    </row>
    <row r="504" spans="1:18" s="143" customFormat="1" x14ac:dyDescent="0.35">
      <c r="A504" s="111"/>
      <c r="B504" s="111"/>
      <c r="C504" s="111"/>
      <c r="D504" s="111"/>
      <c r="E504" s="111" t="str">
        <f xml:space="preserve"> InputsR!E$104</f>
        <v>Company 3 outturn totex for [unfunded scheme 1] - water resources (17-18 FYA CPIH deflated prices)</v>
      </c>
      <c r="F504" s="169">
        <f xml:space="preserve"> InputsR!F$104</f>
        <v>0</v>
      </c>
      <c r="G504" s="111" t="str">
        <f xml:space="preserve"> InputsR!G$104</f>
        <v>£m</v>
      </c>
      <c r="H504" s="169"/>
      <c r="I504" s="169"/>
      <c r="J504" s="169"/>
      <c r="K504" s="169"/>
      <c r="L504" s="169"/>
      <c r="M504" s="169"/>
      <c r="N504" s="169"/>
      <c r="O504" s="169"/>
      <c r="P504" s="169"/>
      <c r="Q504" s="169"/>
      <c r="R504" s="169"/>
    </row>
    <row r="505" spans="1:18" s="166" customFormat="1" x14ac:dyDescent="0.35">
      <c r="A505" s="168"/>
      <c r="B505" s="168"/>
      <c r="C505" s="168"/>
      <c r="D505" s="168"/>
      <c r="E505" s="184" t="str">
        <f xml:space="preserve"> E$501</f>
        <v>Company 3 totex allowance for [unfunded scheme 1] given gate reached - water resources (17-18 FYA CPIH deflated prices)</v>
      </c>
      <c r="F505" s="185">
        <f xml:space="preserve"> F$501</f>
        <v>0</v>
      </c>
      <c r="G505" s="184" t="str">
        <f xml:space="preserve"> G$501</f>
        <v>£m</v>
      </c>
      <c r="H505" s="171"/>
      <c r="I505" s="171"/>
      <c r="J505" s="171"/>
      <c r="K505" s="171"/>
      <c r="L505" s="171"/>
      <c r="M505" s="171"/>
      <c r="N505" s="171"/>
      <c r="O505" s="171"/>
      <c r="P505" s="171"/>
      <c r="Q505" s="171"/>
      <c r="R505" s="171"/>
    </row>
    <row r="506" spans="1:18" s="166" customFormat="1" x14ac:dyDescent="0.35">
      <c r="A506" s="168"/>
      <c r="B506" s="168"/>
      <c r="C506" s="168"/>
      <c r="D506" s="168"/>
      <c r="E506" s="167" t="str">
        <f xml:space="preserve"> InputsR!E$23</f>
        <v>Totex sharing rate</v>
      </c>
      <c r="F506" s="167">
        <f xml:space="preserve"> InputsR!F$23</f>
        <v>0.5</v>
      </c>
      <c r="G506" s="167" t="str">
        <f xml:space="preserve"> InputsR!G$23</f>
        <v>%</v>
      </c>
      <c r="H506" s="167"/>
      <c r="I506" s="167"/>
      <c r="J506" s="167"/>
      <c r="K506" s="167"/>
      <c r="L506" s="167"/>
      <c r="M506" s="167"/>
      <c r="N506" s="167"/>
      <c r="O506" s="167"/>
      <c r="P506" s="167"/>
      <c r="Q506" s="167"/>
      <c r="R506" s="167"/>
    </row>
    <row r="507" spans="1:18" s="166" customFormat="1" x14ac:dyDescent="0.35">
      <c r="A507" s="168"/>
      <c r="B507" s="168"/>
      <c r="C507" s="168"/>
      <c r="D507" s="168"/>
      <c r="E507" s="168" t="s">
        <v>263</v>
      </c>
      <c r="F507" s="171">
        <f xml:space="preserve"> F503 * ( F504 - F505 ) * F506</f>
        <v>0</v>
      </c>
      <c r="G507" s="168" t="s">
        <v>125</v>
      </c>
      <c r="H507" s="171"/>
      <c r="I507" s="171"/>
      <c r="J507" s="171"/>
      <c r="K507" s="171"/>
      <c r="L507" s="171"/>
      <c r="M507" s="171"/>
      <c r="N507" s="171"/>
      <c r="O507" s="171"/>
      <c r="P507" s="171"/>
      <c r="Q507" s="171"/>
      <c r="R507" s="171"/>
    </row>
    <row r="508" spans="1:18" s="166" customFormat="1" x14ac:dyDescent="0.35">
      <c r="A508" s="168"/>
      <c r="B508" s="168"/>
      <c r="C508" s="168"/>
      <c r="D508" s="168"/>
      <c r="E508" s="176"/>
      <c r="F508" s="170"/>
      <c r="G508" s="170"/>
      <c r="H508" s="170"/>
      <c r="I508" s="170"/>
      <c r="J508" s="170"/>
      <c r="K508" s="170"/>
      <c r="L508" s="170"/>
      <c r="M508" s="170"/>
      <c r="N508" s="170"/>
      <c r="O508" s="170"/>
      <c r="P508" s="170"/>
      <c r="Q508" s="170"/>
      <c r="R508" s="170"/>
    </row>
    <row r="509" spans="1:18" s="166" customFormat="1" x14ac:dyDescent="0.35">
      <c r="A509" s="168"/>
      <c r="B509" s="168"/>
      <c r="C509" s="168"/>
      <c r="D509" s="168"/>
      <c r="E509" s="189" t="str">
        <f xml:space="preserve"> E$501</f>
        <v>Company 3 totex allowance for [unfunded scheme 1] given gate reached - water resources (17-18 FYA CPIH deflated prices)</v>
      </c>
      <c r="F509" s="190">
        <f xml:space="preserve"> F$501</f>
        <v>0</v>
      </c>
      <c r="G509" s="189" t="str">
        <f xml:space="preserve"> G$501</f>
        <v>£m</v>
      </c>
      <c r="H509" s="190"/>
      <c r="I509" s="190"/>
      <c r="J509" s="190"/>
      <c r="K509" s="190"/>
      <c r="L509" s="190"/>
      <c r="M509" s="190"/>
      <c r="N509" s="190"/>
      <c r="O509" s="190"/>
      <c r="P509" s="190"/>
      <c r="Q509" s="190"/>
      <c r="R509" s="190"/>
    </row>
    <row r="510" spans="1:18" s="166" customFormat="1" x14ac:dyDescent="0.35">
      <c r="A510" s="168"/>
      <c r="B510" s="168"/>
      <c r="C510" s="168"/>
      <c r="D510" s="168"/>
      <c r="E510" s="189" t="str">
        <f xml:space="preserve"> E$507</f>
        <v>Company 3 totex sharing adjustment for [unfunded scheme 1] - water resources (17-18 FYA CPIH deflated prices)</v>
      </c>
      <c r="F510" s="190">
        <f xml:space="preserve"> F$507</f>
        <v>0</v>
      </c>
      <c r="G510" s="189" t="str">
        <f xml:space="preserve"> G$507</f>
        <v>£m</v>
      </c>
      <c r="H510" s="170"/>
      <c r="I510" s="170"/>
      <c r="J510" s="170"/>
      <c r="K510" s="170"/>
      <c r="L510" s="170"/>
      <c r="M510" s="170"/>
      <c r="N510" s="170"/>
      <c r="O510" s="170"/>
      <c r="P510" s="170"/>
      <c r="Q510" s="170"/>
      <c r="R510" s="170"/>
    </row>
    <row r="511" spans="1:18" s="166" customFormat="1" x14ac:dyDescent="0.35">
      <c r="A511" s="168"/>
      <c r="B511" s="168"/>
      <c r="C511" s="168"/>
      <c r="D511" s="168"/>
      <c r="E511" s="191" t="s">
        <v>264</v>
      </c>
      <c r="F511" s="190">
        <f xml:space="preserve"> F509 + F510</f>
        <v>0</v>
      </c>
      <c r="G511" s="191" t="s">
        <v>125</v>
      </c>
      <c r="H511" s="170"/>
      <c r="I511" s="170"/>
      <c r="J511" s="170"/>
      <c r="K511" s="170"/>
      <c r="L511" s="170"/>
      <c r="M511" s="170"/>
      <c r="N511" s="170"/>
      <c r="O511" s="170"/>
      <c r="P511" s="170"/>
      <c r="Q511" s="170"/>
      <c r="R511" s="170"/>
    </row>
    <row r="512" spans="1:18" s="143" customFormat="1" x14ac:dyDescent="0.35">
      <c r="A512" s="111"/>
      <c r="B512" s="111"/>
      <c r="C512" s="111"/>
      <c r="D512" s="111"/>
      <c r="E512" s="199"/>
      <c r="F512" s="173"/>
      <c r="G512" s="170"/>
      <c r="H512" s="170"/>
      <c r="I512" s="170"/>
      <c r="J512" s="175"/>
      <c r="K512" s="175"/>
      <c r="L512" s="175"/>
      <c r="M512" s="175"/>
      <c r="N512" s="175"/>
      <c r="O512" s="175"/>
      <c r="P512" s="175"/>
      <c r="Q512" s="175"/>
      <c r="R512" s="175"/>
    </row>
    <row r="513" spans="1:18" s="143" customFormat="1" x14ac:dyDescent="0.35">
      <c r="A513" s="207"/>
      <c r="B513" s="207"/>
      <c r="C513" s="207"/>
      <c r="D513" s="120" t="s">
        <v>183</v>
      </c>
      <c r="E513" s="120"/>
      <c r="F513" s="208"/>
      <c r="G513" s="199"/>
      <c r="H513" s="170"/>
      <c r="I513" s="170"/>
      <c r="J513" s="175"/>
      <c r="K513" s="175"/>
      <c r="L513" s="175"/>
      <c r="M513" s="175"/>
      <c r="N513" s="175"/>
      <c r="O513" s="175"/>
      <c r="P513" s="175"/>
      <c r="Q513" s="175"/>
      <c r="R513" s="175"/>
    </row>
    <row r="514" spans="1:18" s="143" customFormat="1" x14ac:dyDescent="0.35">
      <c r="A514" s="207"/>
      <c r="B514" s="207"/>
      <c r="C514" s="207"/>
      <c r="D514" s="207"/>
      <c r="E514" s="199"/>
      <c r="F514" s="208"/>
      <c r="G514" s="199"/>
      <c r="H514" s="170"/>
      <c r="I514" s="170"/>
      <c r="J514" s="175"/>
      <c r="K514" s="175"/>
      <c r="L514" s="175"/>
      <c r="M514" s="175"/>
      <c r="N514" s="175"/>
      <c r="O514" s="175"/>
      <c r="P514" s="175"/>
      <c r="Q514" s="175"/>
      <c r="R514" s="175"/>
    </row>
    <row r="515" spans="1:18" s="143" customFormat="1" x14ac:dyDescent="0.35">
      <c r="A515" s="207"/>
      <c r="B515" s="207"/>
      <c r="C515" s="207"/>
      <c r="D515" s="207"/>
      <c r="E515" s="212" t="str">
        <f xml:space="preserve"> InputsR!E$11</f>
        <v>Proportion of costs allocated to gate 2</v>
      </c>
      <c r="F515" s="213">
        <f xml:space="preserve"> InputsR!F$11</f>
        <v>0.15</v>
      </c>
      <c r="G515" s="212" t="str">
        <f xml:space="preserve"> InputsR!G$11</f>
        <v>%</v>
      </c>
      <c r="H515" s="170"/>
      <c r="I515" s="170"/>
      <c r="J515" s="175"/>
      <c r="K515" s="175"/>
      <c r="L515" s="175"/>
      <c r="M515" s="175"/>
      <c r="N515" s="175"/>
      <c r="O515" s="175"/>
      <c r="P515" s="175"/>
      <c r="Q515" s="175"/>
      <c r="R515" s="175"/>
    </row>
    <row r="516" spans="1:18" s="143" customFormat="1" x14ac:dyDescent="0.35">
      <c r="A516" s="207"/>
      <c r="B516" s="207"/>
      <c r="C516" s="207"/>
      <c r="D516" s="207"/>
      <c r="E516" s="212" t="str">
        <f xml:space="preserve"> InputsR!E$13</f>
        <v>Proportion of costs allocated to gate 3</v>
      </c>
      <c r="F516" s="213">
        <f xml:space="preserve"> InputsR!F$13</f>
        <v>0.35</v>
      </c>
      <c r="G516" s="212" t="str">
        <f xml:space="preserve"> InputsR!G$13</f>
        <v>%</v>
      </c>
      <c r="H516" s="170"/>
      <c r="I516" s="170"/>
      <c r="J516" s="175"/>
      <c r="K516" s="175"/>
      <c r="L516" s="175"/>
      <c r="M516" s="175"/>
      <c r="N516" s="175"/>
      <c r="O516" s="175"/>
      <c r="P516" s="175"/>
      <c r="Q516" s="175"/>
      <c r="R516" s="175"/>
    </row>
    <row r="517" spans="1:18" s="143" customFormat="1" x14ac:dyDescent="0.35">
      <c r="A517" s="207"/>
      <c r="B517" s="207"/>
      <c r="C517" s="207"/>
      <c r="D517" s="207"/>
      <c r="E517" s="212" t="str">
        <f xml:space="preserve"> InputsR!E$15</f>
        <v>Proportion of costs allocated to gate 4</v>
      </c>
      <c r="F517" s="213">
        <f xml:space="preserve"> InputsR!F$15</f>
        <v>0.4</v>
      </c>
      <c r="G517" s="212" t="str">
        <f xml:space="preserve"> InputsR!G$15</f>
        <v>%</v>
      </c>
      <c r="H517" s="170"/>
      <c r="I517" s="170"/>
      <c r="J517" s="175"/>
      <c r="K517" s="175"/>
      <c r="L517" s="175"/>
      <c r="M517" s="175"/>
      <c r="N517" s="175"/>
      <c r="O517" s="175"/>
      <c r="P517" s="175"/>
      <c r="Q517" s="175"/>
      <c r="R517" s="175"/>
    </row>
    <row r="518" spans="1:18" s="143" customFormat="1" x14ac:dyDescent="0.35">
      <c r="A518" s="207"/>
      <c r="B518" s="207"/>
      <c r="C518" s="207"/>
      <c r="D518" s="207"/>
      <c r="E518" s="199" t="s">
        <v>265</v>
      </c>
      <c r="F518" s="214">
        <f xml:space="preserve"> SUM( F515:F517 )</f>
        <v>0.9</v>
      </c>
      <c r="G518" s="199" t="s">
        <v>105</v>
      </c>
      <c r="H518" s="170"/>
      <c r="I518" s="170"/>
      <c r="J518" s="175"/>
      <c r="K518" s="175"/>
      <c r="L518" s="175"/>
      <c r="M518" s="175"/>
      <c r="N518" s="175"/>
      <c r="O518" s="175"/>
      <c r="P518" s="175"/>
      <c r="Q518" s="175"/>
      <c r="R518" s="175"/>
    </row>
    <row r="519" spans="1:18" s="143" customFormat="1" x14ac:dyDescent="0.35">
      <c r="A519" s="207"/>
      <c r="B519" s="207"/>
      <c r="C519" s="207"/>
      <c r="D519" s="207"/>
      <c r="E519" s="199"/>
      <c r="F519" s="208"/>
      <c r="G519" s="199"/>
      <c r="H519" s="170"/>
      <c r="I519" s="170"/>
      <c r="J519" s="175"/>
      <c r="K519" s="175"/>
      <c r="L519" s="175"/>
      <c r="M519" s="175"/>
      <c r="N519" s="175"/>
      <c r="O519" s="175"/>
      <c r="P519" s="175"/>
      <c r="Q519" s="175"/>
      <c r="R519" s="175"/>
    </row>
    <row r="520" spans="1:18" s="143" customFormat="1" x14ac:dyDescent="0.35">
      <c r="A520" s="207"/>
      <c r="B520" s="207"/>
      <c r="C520" s="207"/>
      <c r="D520" s="207"/>
      <c r="E520" s="200" t="str">
        <f xml:space="preserve"> E$511</f>
        <v>Company 3 total totex adjustment for [unfunded scheme 1] - water resources (17-18 FYA CPIH deflated prices)</v>
      </c>
      <c r="F520" s="211">
        <f xml:space="preserve"> F$511</f>
        <v>0</v>
      </c>
      <c r="G520" s="200" t="str">
        <f xml:space="preserve"> G$511</f>
        <v>£m</v>
      </c>
      <c r="H520" s="170"/>
      <c r="I520" s="170"/>
      <c r="J520" s="175"/>
      <c r="K520" s="175"/>
      <c r="L520" s="175"/>
      <c r="M520" s="175"/>
      <c r="N520" s="175"/>
      <c r="O520" s="175"/>
      <c r="P520" s="175"/>
      <c r="Q520" s="175"/>
      <c r="R520" s="175"/>
    </row>
    <row r="521" spans="1:18" s="143" customFormat="1" x14ac:dyDescent="0.35">
      <c r="A521" s="207"/>
      <c r="B521" s="207"/>
      <c r="C521" s="207"/>
      <c r="D521" s="207"/>
      <c r="E521" s="212" t="str">
        <f xml:space="preserve"> InputsR!E$11</f>
        <v>Proportion of costs allocated to gate 2</v>
      </c>
      <c r="F521" s="213">
        <f xml:space="preserve"> InputsR!F$11</f>
        <v>0.15</v>
      </c>
      <c r="G521" s="212" t="str">
        <f xml:space="preserve"> InputsR!G$11</f>
        <v>%</v>
      </c>
      <c r="H521" s="170"/>
      <c r="I521" s="170"/>
      <c r="J521" s="175"/>
      <c r="K521" s="175"/>
      <c r="L521" s="175"/>
      <c r="M521" s="175"/>
      <c r="N521" s="175"/>
      <c r="O521" s="175"/>
      <c r="P521" s="175"/>
      <c r="Q521" s="175"/>
      <c r="R521" s="175"/>
    </row>
    <row r="522" spans="1:18" s="143" customFormat="1" x14ac:dyDescent="0.35">
      <c r="A522" s="207"/>
      <c r="B522" s="207"/>
      <c r="C522" s="207"/>
      <c r="D522" s="207"/>
      <c r="E522" s="200" t="str">
        <f xml:space="preserve"> E$518</f>
        <v>Total proportion of costs allocated to gates 2-4 - company 3 water resources - unfunded scheme 1</v>
      </c>
      <c r="F522" s="215">
        <f xml:space="preserve"> F$518</f>
        <v>0.9</v>
      </c>
      <c r="G522" s="200" t="str">
        <f xml:space="preserve"> G$518</f>
        <v>%</v>
      </c>
      <c r="H522" s="170"/>
      <c r="I522" s="170"/>
      <c r="J522" s="175"/>
      <c r="K522" s="175"/>
      <c r="L522" s="175"/>
      <c r="M522" s="175"/>
      <c r="N522" s="175"/>
      <c r="O522" s="175"/>
      <c r="P522" s="175"/>
      <c r="Q522" s="175"/>
      <c r="R522" s="175"/>
    </row>
    <row r="523" spans="1:18" s="143" customFormat="1" x14ac:dyDescent="0.35">
      <c r="A523" s="207"/>
      <c r="B523" s="207"/>
      <c r="C523" s="207"/>
      <c r="D523" s="207"/>
      <c r="E523" s="212" t="str">
        <f xml:space="preserve"> InputsR!E$27</f>
        <v>Discount rate</v>
      </c>
      <c r="F523" s="213">
        <f xml:space="preserve"> InputsR!F$27</f>
        <v>2.92E-2</v>
      </c>
      <c r="G523" s="212" t="str">
        <f xml:space="preserve"> InputsR!G$27</f>
        <v>%</v>
      </c>
      <c r="H523" s="170"/>
      <c r="I523" s="170"/>
      <c r="J523" s="175"/>
      <c r="K523" s="175"/>
      <c r="L523" s="175"/>
      <c r="M523" s="175"/>
      <c r="N523" s="175"/>
      <c r="O523" s="175"/>
      <c r="P523" s="175"/>
      <c r="Q523" s="175"/>
      <c r="R523" s="175"/>
    </row>
    <row r="524" spans="1:18" s="143" customFormat="1" x14ac:dyDescent="0.35">
      <c r="A524" s="207"/>
      <c r="B524" s="207"/>
      <c r="C524" s="207"/>
      <c r="D524" s="207"/>
      <c r="E524" s="212" t="str">
        <f xml:space="preserve"> InputsR!E$17</f>
        <v>Years of discounting required for project abandoned at gate 1</v>
      </c>
      <c r="F524" s="216">
        <f xml:space="preserve"> InputsR!F$17</f>
        <v>3</v>
      </c>
      <c r="G524" s="212" t="str">
        <f xml:space="preserve"> InputsR!G$17</f>
        <v>#</v>
      </c>
      <c r="H524" s="170"/>
      <c r="I524" s="170"/>
      <c r="J524" s="175"/>
      <c r="K524" s="175"/>
      <c r="L524" s="175"/>
      <c r="M524" s="175"/>
      <c r="N524" s="175"/>
      <c r="O524" s="175"/>
      <c r="P524" s="175"/>
      <c r="Q524" s="175"/>
      <c r="R524" s="175"/>
    </row>
    <row r="525" spans="1:18" s="143" customFormat="1" x14ac:dyDescent="0.35">
      <c r="A525" s="207"/>
      <c r="B525" s="207"/>
      <c r="C525" s="207"/>
      <c r="D525" s="207"/>
      <c r="E525" s="199" t="s">
        <v>266</v>
      </c>
      <c r="F525" s="208">
        <f xml:space="preserve"> (F521 / F522) * F520 * (1 + F523) ^ F524</f>
        <v>0</v>
      </c>
      <c r="G525" s="199" t="s">
        <v>125</v>
      </c>
      <c r="H525" s="170"/>
      <c r="I525" s="170"/>
      <c r="J525" s="175"/>
      <c r="K525" s="175"/>
      <c r="L525" s="175"/>
      <c r="M525" s="175"/>
      <c r="N525" s="175"/>
      <c r="O525" s="175"/>
      <c r="P525" s="175"/>
      <c r="Q525" s="175"/>
      <c r="R525" s="175"/>
    </row>
    <row r="526" spans="1:18" s="143" customFormat="1" x14ac:dyDescent="0.35">
      <c r="A526" s="207"/>
      <c r="B526" s="207"/>
      <c r="C526" s="207"/>
      <c r="D526" s="207"/>
      <c r="E526" s="199"/>
      <c r="F526" s="208"/>
      <c r="G526" s="199"/>
      <c r="H526" s="170"/>
      <c r="I526" s="170"/>
      <c r="J526" s="175"/>
      <c r="K526" s="175"/>
      <c r="L526" s="175"/>
      <c r="M526" s="175"/>
      <c r="N526" s="175"/>
      <c r="O526" s="175"/>
      <c r="P526" s="175"/>
      <c r="Q526" s="175"/>
      <c r="R526" s="175"/>
    </row>
    <row r="527" spans="1:18" s="143" customFormat="1" x14ac:dyDescent="0.35">
      <c r="A527" s="207"/>
      <c r="B527" s="207"/>
      <c r="C527" s="207"/>
      <c r="D527" s="207"/>
      <c r="E527" s="200" t="str">
        <f xml:space="preserve"> E$511</f>
        <v>Company 3 total totex adjustment for [unfunded scheme 1] - water resources (17-18 FYA CPIH deflated prices)</v>
      </c>
      <c r="F527" s="211">
        <f xml:space="preserve"> F$511</f>
        <v>0</v>
      </c>
      <c r="G527" s="200" t="str">
        <f xml:space="preserve"> G$511</f>
        <v>£m</v>
      </c>
      <c r="H527" s="170"/>
      <c r="I527" s="170"/>
      <c r="J527" s="175"/>
      <c r="K527" s="175"/>
      <c r="L527" s="175"/>
      <c r="M527" s="175"/>
      <c r="N527" s="175"/>
      <c r="O527" s="175"/>
      <c r="P527" s="175"/>
      <c r="Q527" s="175"/>
      <c r="R527" s="175"/>
    </row>
    <row r="528" spans="1:18" s="143" customFormat="1" x14ac:dyDescent="0.35">
      <c r="A528" s="207"/>
      <c r="B528" s="207"/>
      <c r="C528" s="207"/>
      <c r="D528" s="207"/>
      <c r="E528" s="212" t="str">
        <f xml:space="preserve"> InputsR!E$13</f>
        <v>Proportion of costs allocated to gate 3</v>
      </c>
      <c r="F528" s="213">
        <f xml:space="preserve"> InputsR!F$13</f>
        <v>0.35</v>
      </c>
      <c r="G528" s="212" t="str">
        <f xml:space="preserve"> InputsR!G$13</f>
        <v>%</v>
      </c>
      <c r="H528" s="170"/>
      <c r="I528" s="170"/>
      <c r="J528" s="175"/>
      <c r="K528" s="175"/>
      <c r="L528" s="175"/>
      <c r="M528" s="175"/>
      <c r="N528" s="175"/>
      <c r="O528" s="175"/>
      <c r="P528" s="175"/>
      <c r="Q528" s="175"/>
      <c r="R528" s="175"/>
    </row>
    <row r="529" spans="1:18" s="143" customFormat="1" x14ac:dyDescent="0.35">
      <c r="A529" s="207"/>
      <c r="B529" s="207"/>
      <c r="C529" s="207"/>
      <c r="D529" s="207"/>
      <c r="E529" s="200" t="str">
        <f xml:space="preserve"> E$518</f>
        <v>Total proportion of costs allocated to gates 2-4 - company 3 water resources - unfunded scheme 1</v>
      </c>
      <c r="F529" s="215">
        <f xml:space="preserve"> F$518</f>
        <v>0.9</v>
      </c>
      <c r="G529" s="200" t="str">
        <f xml:space="preserve"> G$518</f>
        <v>%</v>
      </c>
      <c r="H529" s="170"/>
      <c r="I529" s="170"/>
      <c r="J529" s="175"/>
      <c r="K529" s="175"/>
      <c r="L529" s="175"/>
      <c r="M529" s="175"/>
      <c r="N529" s="175"/>
      <c r="O529" s="175"/>
      <c r="P529" s="175"/>
      <c r="Q529" s="175"/>
      <c r="R529" s="175"/>
    </row>
    <row r="530" spans="1:18" s="143" customFormat="1" x14ac:dyDescent="0.35">
      <c r="A530" s="207"/>
      <c r="B530" s="207"/>
      <c r="C530" s="207"/>
      <c r="D530" s="207"/>
      <c r="E530" s="212" t="str">
        <f xml:space="preserve"> InputsR!E$27</f>
        <v>Discount rate</v>
      </c>
      <c r="F530" s="213">
        <f xml:space="preserve"> InputsR!F$27</f>
        <v>2.92E-2</v>
      </c>
      <c r="G530" s="212" t="str">
        <f xml:space="preserve"> InputsR!G$27</f>
        <v>%</v>
      </c>
      <c r="H530" s="170"/>
      <c r="I530" s="170"/>
      <c r="J530" s="175"/>
      <c r="K530" s="175"/>
      <c r="L530" s="175"/>
      <c r="M530" s="175"/>
      <c r="N530" s="175"/>
      <c r="O530" s="175"/>
      <c r="P530" s="175"/>
      <c r="Q530" s="175"/>
      <c r="R530" s="175"/>
    </row>
    <row r="531" spans="1:18" s="143" customFormat="1" x14ac:dyDescent="0.35">
      <c r="A531" s="207"/>
      <c r="B531" s="207"/>
      <c r="C531" s="207"/>
      <c r="D531" s="207"/>
      <c r="E531" s="212" t="str">
        <f xml:space="preserve"> InputsR!E$19</f>
        <v>Years of discounting required for project abandoned at gate 2</v>
      </c>
      <c r="F531" s="216">
        <f xml:space="preserve"> InputsR!F$19</f>
        <v>2</v>
      </c>
      <c r="G531" s="212" t="str">
        <f xml:space="preserve"> InputsR!G$19</f>
        <v>#</v>
      </c>
      <c r="H531" s="170"/>
      <c r="I531" s="170"/>
      <c r="J531" s="175"/>
      <c r="K531" s="175"/>
      <c r="L531" s="175"/>
      <c r="M531" s="175"/>
      <c r="N531" s="175"/>
      <c r="O531" s="175"/>
      <c r="P531" s="175"/>
      <c r="Q531" s="175"/>
      <c r="R531" s="175"/>
    </row>
    <row r="532" spans="1:18" s="143" customFormat="1" x14ac:dyDescent="0.35">
      <c r="A532" s="207"/>
      <c r="B532" s="207"/>
      <c r="C532" s="207"/>
      <c r="D532" s="207"/>
      <c r="E532" s="199" t="s">
        <v>267</v>
      </c>
      <c r="F532" s="208">
        <f xml:space="preserve"> (F528 / F529) * F527 * (1 + F530) ^ F531</f>
        <v>0</v>
      </c>
      <c r="G532" s="199" t="s">
        <v>125</v>
      </c>
      <c r="H532" s="170"/>
      <c r="I532" s="170"/>
      <c r="J532" s="175"/>
      <c r="K532" s="175"/>
      <c r="L532" s="175"/>
      <c r="M532" s="175"/>
      <c r="N532" s="175"/>
      <c r="O532" s="175"/>
      <c r="P532" s="175"/>
      <c r="Q532" s="175"/>
      <c r="R532" s="175"/>
    </row>
    <row r="533" spans="1:18" s="143" customFormat="1" x14ac:dyDescent="0.35">
      <c r="A533" s="207"/>
      <c r="B533" s="207"/>
      <c r="C533" s="207"/>
      <c r="D533" s="207"/>
      <c r="E533" s="199"/>
      <c r="F533" s="208"/>
      <c r="G533" s="199"/>
      <c r="H533" s="170"/>
      <c r="I533" s="170"/>
      <c r="J533" s="175"/>
      <c r="K533" s="175"/>
      <c r="L533" s="175"/>
      <c r="M533" s="175"/>
      <c r="N533" s="175"/>
      <c r="O533" s="175"/>
      <c r="P533" s="175"/>
      <c r="Q533" s="175"/>
      <c r="R533" s="175"/>
    </row>
    <row r="534" spans="1:18" s="143" customFormat="1" x14ac:dyDescent="0.35">
      <c r="A534" s="207"/>
      <c r="B534" s="207"/>
      <c r="C534" s="207"/>
      <c r="D534" s="207"/>
      <c r="E534" s="200" t="str">
        <f xml:space="preserve"> E$511</f>
        <v>Company 3 total totex adjustment for [unfunded scheme 1] - water resources (17-18 FYA CPIH deflated prices)</v>
      </c>
      <c r="F534" s="211">
        <f xml:space="preserve"> F$511</f>
        <v>0</v>
      </c>
      <c r="G534" s="200" t="str">
        <f xml:space="preserve"> G$511</f>
        <v>£m</v>
      </c>
      <c r="H534" s="170"/>
      <c r="I534" s="170"/>
      <c r="J534" s="175"/>
      <c r="K534" s="175"/>
      <c r="L534" s="175"/>
      <c r="M534" s="175"/>
      <c r="N534" s="175"/>
      <c r="O534" s="175"/>
      <c r="P534" s="175"/>
      <c r="Q534" s="175"/>
      <c r="R534" s="175"/>
    </row>
    <row r="535" spans="1:18" s="143" customFormat="1" x14ac:dyDescent="0.35">
      <c r="A535" s="207"/>
      <c r="B535" s="207"/>
      <c r="C535" s="207"/>
      <c r="D535" s="207"/>
      <c r="E535" s="212" t="str">
        <f xml:space="preserve"> InputsR!E$15</f>
        <v>Proportion of costs allocated to gate 4</v>
      </c>
      <c r="F535" s="213">
        <f xml:space="preserve"> InputsR!F$15</f>
        <v>0.4</v>
      </c>
      <c r="G535" s="212" t="str">
        <f xml:space="preserve"> InputsR!G$15</f>
        <v>%</v>
      </c>
      <c r="H535" s="170"/>
      <c r="I535" s="170"/>
      <c r="J535" s="175"/>
      <c r="K535" s="175"/>
      <c r="L535" s="175"/>
      <c r="M535" s="175"/>
      <c r="N535" s="175"/>
      <c r="O535" s="175"/>
      <c r="P535" s="175"/>
      <c r="Q535" s="175"/>
      <c r="R535" s="175"/>
    </row>
    <row r="536" spans="1:18" s="143" customFormat="1" x14ac:dyDescent="0.35">
      <c r="A536" s="207"/>
      <c r="B536" s="207"/>
      <c r="C536" s="207"/>
      <c r="D536" s="207"/>
      <c r="E536" s="200" t="str">
        <f xml:space="preserve"> E$518</f>
        <v>Total proportion of costs allocated to gates 2-4 - company 3 water resources - unfunded scheme 1</v>
      </c>
      <c r="F536" s="215">
        <f xml:space="preserve"> F$518</f>
        <v>0.9</v>
      </c>
      <c r="G536" s="200" t="str">
        <f xml:space="preserve"> G$518</f>
        <v>%</v>
      </c>
      <c r="H536" s="170"/>
      <c r="I536" s="170"/>
      <c r="J536" s="175"/>
      <c r="K536" s="175"/>
      <c r="L536" s="175"/>
      <c r="M536" s="175"/>
      <c r="N536" s="175"/>
      <c r="O536" s="175"/>
      <c r="P536" s="175"/>
      <c r="Q536" s="175"/>
      <c r="R536" s="175"/>
    </row>
    <row r="537" spans="1:18" s="143" customFormat="1" x14ac:dyDescent="0.35">
      <c r="A537" s="207"/>
      <c r="B537" s="207"/>
      <c r="C537" s="207"/>
      <c r="D537" s="207"/>
      <c r="E537" s="212" t="str">
        <f xml:space="preserve"> InputsR!E$27</f>
        <v>Discount rate</v>
      </c>
      <c r="F537" s="213">
        <f xml:space="preserve"> InputsR!F$27</f>
        <v>2.92E-2</v>
      </c>
      <c r="G537" s="212" t="str">
        <f xml:space="preserve"> InputsR!G$27</f>
        <v>%</v>
      </c>
      <c r="H537" s="170"/>
      <c r="I537" s="170"/>
      <c r="J537" s="175"/>
      <c r="K537" s="175"/>
      <c r="L537" s="175"/>
      <c r="M537" s="175"/>
      <c r="N537" s="175"/>
      <c r="O537" s="175"/>
      <c r="P537" s="175"/>
      <c r="Q537" s="175"/>
      <c r="R537" s="175"/>
    </row>
    <row r="538" spans="1:18" s="143" customFormat="1" x14ac:dyDescent="0.35">
      <c r="A538" s="207"/>
      <c r="B538" s="207"/>
      <c r="C538" s="207"/>
      <c r="D538" s="207"/>
      <c r="E538" s="212" t="str">
        <f xml:space="preserve"> InputsR!E$21</f>
        <v>Years of discounting required for project abandoned at gate 3</v>
      </c>
      <c r="F538" s="216">
        <f xml:space="preserve"> InputsR!F$21</f>
        <v>1</v>
      </c>
      <c r="G538" s="212" t="str">
        <f xml:space="preserve"> InputsR!G$21</f>
        <v>#</v>
      </c>
      <c r="H538" s="170"/>
      <c r="I538" s="170"/>
      <c r="J538" s="175"/>
      <c r="K538" s="175"/>
      <c r="L538" s="175"/>
      <c r="M538" s="175"/>
      <c r="N538" s="175"/>
      <c r="O538" s="175"/>
      <c r="P538" s="175"/>
      <c r="Q538" s="175"/>
      <c r="R538" s="175"/>
    </row>
    <row r="539" spans="1:18" s="143" customFormat="1" x14ac:dyDescent="0.35">
      <c r="A539" s="207"/>
      <c r="B539" s="207"/>
      <c r="C539" s="207"/>
      <c r="D539" s="207"/>
      <c r="E539" s="199" t="s">
        <v>268</v>
      </c>
      <c r="F539" s="208">
        <f xml:space="preserve"> (F535 / F536) * F534 * (1 + F537) ^ F538</f>
        <v>0</v>
      </c>
      <c r="G539" s="199" t="s">
        <v>125</v>
      </c>
      <c r="H539" s="170"/>
      <c r="I539" s="170"/>
      <c r="J539" s="175"/>
      <c r="K539" s="175"/>
      <c r="L539" s="175"/>
      <c r="M539" s="175"/>
      <c r="N539" s="175"/>
      <c r="O539" s="175"/>
      <c r="P539" s="175"/>
      <c r="Q539" s="175"/>
      <c r="R539" s="175"/>
    </row>
    <row r="540" spans="1:18" s="143" customFormat="1" x14ac:dyDescent="0.35">
      <c r="A540" s="207"/>
      <c r="B540" s="207"/>
      <c r="C540" s="207"/>
      <c r="D540" s="207"/>
      <c r="E540" s="199"/>
      <c r="F540" s="208"/>
      <c r="G540" s="199"/>
      <c r="H540" s="170"/>
      <c r="I540" s="170"/>
      <c r="J540" s="175"/>
      <c r="K540" s="175"/>
      <c r="L540" s="175"/>
      <c r="M540" s="175"/>
      <c r="N540" s="175"/>
      <c r="O540" s="175"/>
      <c r="P540" s="175"/>
      <c r="Q540" s="175"/>
      <c r="R540" s="175"/>
    </row>
    <row r="541" spans="1:18" s="143" customFormat="1" x14ac:dyDescent="0.35">
      <c r="A541" s="207"/>
      <c r="B541" s="207"/>
      <c r="C541" s="207"/>
      <c r="D541" s="207"/>
      <c r="E541" s="200" t="str">
        <f xml:space="preserve"> E$525</f>
        <v>Company 3 total totex adjustment for [unfunded scheme 1] financing adjustment (gate 2 element) (gate 1 abandonment) - water resources (17-18 FYA CPIH deflated prices)</v>
      </c>
      <c r="F541" s="211">
        <f xml:space="preserve"> F$525</f>
        <v>0</v>
      </c>
      <c r="G541" s="200" t="str">
        <f xml:space="preserve"> G$525</f>
        <v>£m</v>
      </c>
      <c r="H541" s="170"/>
      <c r="I541" s="170"/>
      <c r="J541" s="175"/>
      <c r="K541" s="175"/>
      <c r="L541" s="175"/>
      <c r="M541" s="175"/>
      <c r="N541" s="175"/>
      <c r="O541" s="175"/>
      <c r="P541" s="175"/>
      <c r="Q541" s="175"/>
      <c r="R541" s="175"/>
    </row>
    <row r="542" spans="1:18" s="143" customFormat="1" x14ac:dyDescent="0.35">
      <c r="A542" s="207"/>
      <c r="B542" s="207"/>
      <c r="C542" s="207"/>
      <c r="D542" s="207"/>
      <c r="E542" s="200" t="str">
        <f xml:space="preserve"> E$532</f>
        <v>Company 3 total totex adjustment for [unfunded scheme 1] financing adjustment (gate 3 element) (gate 1 abandonment) - water resources (17-18 FYA CPIH deflated prices)</v>
      </c>
      <c r="F542" s="211">
        <f xml:space="preserve"> F$532</f>
        <v>0</v>
      </c>
      <c r="G542" s="200" t="str">
        <f xml:space="preserve"> G$532</f>
        <v>£m</v>
      </c>
      <c r="H542" s="170"/>
      <c r="I542" s="170"/>
      <c r="J542" s="175"/>
      <c r="K542" s="175"/>
      <c r="L542" s="175"/>
      <c r="M542" s="175"/>
      <c r="N542" s="175"/>
      <c r="O542" s="175"/>
      <c r="P542" s="175"/>
      <c r="Q542" s="175"/>
      <c r="R542" s="175"/>
    </row>
    <row r="543" spans="1:18" s="143" customFormat="1" x14ac:dyDescent="0.35">
      <c r="A543" s="207"/>
      <c r="B543" s="207"/>
      <c r="C543" s="207"/>
      <c r="D543" s="207"/>
      <c r="E543" s="200" t="str">
        <f xml:space="preserve"> E$539</f>
        <v>Company 3 total totex adjustment for [unfunded scheme 1] financing adjustment (gate 4 element) (gate 1 abandonment) - water resources (17-18 FYA CPIH deflated prices)</v>
      </c>
      <c r="F543" s="211">
        <f xml:space="preserve"> F$539</f>
        <v>0</v>
      </c>
      <c r="G543" s="200" t="str">
        <f xml:space="preserve"> G$539</f>
        <v>£m</v>
      </c>
      <c r="H543" s="170"/>
      <c r="I543" s="170"/>
      <c r="J543" s="175"/>
      <c r="K543" s="175"/>
      <c r="L543" s="175"/>
      <c r="M543" s="175"/>
      <c r="N543" s="175"/>
      <c r="O543" s="175"/>
      <c r="P543" s="175"/>
      <c r="Q543" s="175"/>
      <c r="R543" s="175"/>
    </row>
    <row r="544" spans="1:18" s="143" customFormat="1" x14ac:dyDescent="0.35">
      <c r="A544" s="207"/>
      <c r="B544" s="207"/>
      <c r="C544" s="207"/>
      <c r="D544" s="207"/>
      <c r="E544" s="199" t="s">
        <v>269</v>
      </c>
      <c r="F544" s="208">
        <f xml:space="preserve"> SUM( F541:F543 )</f>
        <v>0</v>
      </c>
      <c r="G544" s="199" t="s">
        <v>125</v>
      </c>
      <c r="H544" s="170"/>
      <c r="I544" s="170"/>
      <c r="J544" s="175"/>
      <c r="K544" s="175"/>
      <c r="L544" s="175"/>
      <c r="M544" s="175"/>
      <c r="N544" s="175"/>
      <c r="O544" s="175"/>
      <c r="P544" s="175"/>
      <c r="Q544" s="175"/>
      <c r="R544" s="175"/>
    </row>
    <row r="545" spans="1:18" s="143" customFormat="1" x14ac:dyDescent="0.35">
      <c r="A545" s="207"/>
      <c r="B545" s="207"/>
      <c r="C545" s="207"/>
      <c r="D545" s="207"/>
      <c r="E545" s="199"/>
      <c r="F545" s="208"/>
      <c r="G545" s="199"/>
      <c r="H545" s="170"/>
      <c r="I545" s="170"/>
      <c r="J545" s="175"/>
      <c r="K545" s="175"/>
      <c r="L545" s="175"/>
      <c r="M545" s="175"/>
      <c r="N545" s="175"/>
      <c r="O545" s="175"/>
      <c r="P545" s="175"/>
      <c r="Q545" s="175"/>
      <c r="R545" s="175"/>
    </row>
    <row r="546" spans="1:18" s="143" customFormat="1" x14ac:dyDescent="0.35">
      <c r="A546" s="207"/>
      <c r="B546" s="207"/>
      <c r="C546" s="207"/>
      <c r="D546" s="120" t="s">
        <v>189</v>
      </c>
      <c r="E546" s="120"/>
      <c r="F546" s="208"/>
      <c r="G546" s="199"/>
      <c r="H546" s="170"/>
      <c r="I546" s="170"/>
      <c r="J546" s="175"/>
      <c r="K546" s="175"/>
      <c r="L546" s="175"/>
      <c r="M546" s="175"/>
      <c r="N546" s="175"/>
      <c r="O546" s="175"/>
      <c r="P546" s="175"/>
      <c r="Q546" s="175"/>
      <c r="R546" s="175"/>
    </row>
    <row r="547" spans="1:18" s="143" customFormat="1" x14ac:dyDescent="0.35">
      <c r="A547" s="207"/>
      <c r="B547" s="207"/>
      <c r="C547" s="207"/>
      <c r="D547" s="207"/>
      <c r="E547" s="199"/>
      <c r="F547" s="208"/>
      <c r="G547" s="199"/>
      <c r="H547" s="170"/>
      <c r="I547" s="170"/>
      <c r="J547" s="175"/>
      <c r="K547" s="175"/>
      <c r="L547" s="175"/>
      <c r="M547" s="175"/>
      <c r="N547" s="175"/>
      <c r="O547" s="175"/>
      <c r="P547" s="175"/>
      <c r="Q547" s="175"/>
      <c r="R547" s="175"/>
    </row>
    <row r="548" spans="1:18" s="143" customFormat="1" x14ac:dyDescent="0.35">
      <c r="A548" s="207"/>
      <c r="B548" s="207"/>
      <c r="C548" s="207"/>
      <c r="D548" s="207"/>
      <c r="E548" s="212" t="str">
        <f xml:space="preserve"> InputsR!E$13</f>
        <v>Proportion of costs allocated to gate 3</v>
      </c>
      <c r="F548" s="213">
        <f xml:space="preserve"> InputsR!F$13</f>
        <v>0.35</v>
      </c>
      <c r="G548" s="212" t="str">
        <f xml:space="preserve"> InputsR!G$13</f>
        <v>%</v>
      </c>
      <c r="H548" s="170"/>
      <c r="I548" s="170"/>
      <c r="J548" s="175"/>
      <c r="K548" s="175"/>
      <c r="L548" s="175"/>
      <c r="M548" s="175"/>
      <c r="N548" s="175"/>
      <c r="O548" s="175"/>
      <c r="P548" s="175"/>
      <c r="Q548" s="175"/>
      <c r="R548" s="175"/>
    </row>
    <row r="549" spans="1:18" s="143" customFormat="1" x14ac:dyDescent="0.35">
      <c r="A549" s="207"/>
      <c r="B549" s="207"/>
      <c r="C549" s="207"/>
      <c r="D549" s="207"/>
      <c r="E549" s="212" t="str">
        <f xml:space="preserve"> InputsR!E$15</f>
        <v>Proportion of costs allocated to gate 4</v>
      </c>
      <c r="F549" s="213">
        <f xml:space="preserve"> InputsR!F$15</f>
        <v>0.4</v>
      </c>
      <c r="G549" s="212" t="str">
        <f xml:space="preserve"> InputsR!G$15</f>
        <v>%</v>
      </c>
      <c r="H549" s="170"/>
      <c r="I549" s="170"/>
      <c r="J549" s="175"/>
      <c r="K549" s="175"/>
      <c r="L549" s="175"/>
      <c r="M549" s="175"/>
      <c r="N549" s="175"/>
      <c r="O549" s="175"/>
      <c r="P549" s="175"/>
      <c r="Q549" s="175"/>
      <c r="R549" s="175"/>
    </row>
    <row r="550" spans="1:18" s="143" customFormat="1" x14ac:dyDescent="0.35">
      <c r="A550" s="207"/>
      <c r="B550" s="207"/>
      <c r="C550" s="207"/>
      <c r="D550" s="207"/>
      <c r="E550" s="199" t="s">
        <v>270</v>
      </c>
      <c r="F550" s="214">
        <f>SUM( F548:F549 )</f>
        <v>0.75</v>
      </c>
      <c r="G550" s="199" t="s">
        <v>105</v>
      </c>
      <c r="H550" s="170"/>
      <c r="I550" s="170"/>
      <c r="J550" s="175"/>
      <c r="K550" s="175"/>
      <c r="L550" s="175"/>
      <c r="M550" s="175"/>
      <c r="N550" s="175"/>
      <c r="O550" s="175"/>
      <c r="P550" s="175"/>
      <c r="Q550" s="175"/>
      <c r="R550" s="175"/>
    </row>
    <row r="551" spans="1:18" s="143" customFormat="1" x14ac:dyDescent="0.35">
      <c r="A551" s="207"/>
      <c r="B551" s="207"/>
      <c r="C551" s="207"/>
      <c r="D551" s="207"/>
      <c r="E551" s="199"/>
      <c r="F551" s="208"/>
      <c r="G551" s="199"/>
      <c r="H551" s="170"/>
      <c r="I551" s="170"/>
      <c r="J551" s="175"/>
      <c r="K551" s="175"/>
      <c r="L551" s="175"/>
      <c r="M551" s="175"/>
      <c r="N551" s="175"/>
      <c r="O551" s="175"/>
      <c r="P551" s="175"/>
      <c r="Q551" s="175"/>
      <c r="R551" s="175"/>
    </row>
    <row r="552" spans="1:18" s="143" customFormat="1" x14ac:dyDescent="0.35">
      <c r="A552" s="207"/>
      <c r="B552" s="207"/>
      <c r="C552" s="207"/>
      <c r="D552" s="207"/>
      <c r="E552" s="200" t="str">
        <f xml:space="preserve"> E$511</f>
        <v>Company 3 total totex adjustment for [unfunded scheme 1] - water resources (17-18 FYA CPIH deflated prices)</v>
      </c>
      <c r="F552" s="211">
        <f xml:space="preserve"> F$511</f>
        <v>0</v>
      </c>
      <c r="G552" s="200" t="str">
        <f xml:space="preserve"> G$511</f>
        <v>£m</v>
      </c>
      <c r="H552" s="170"/>
      <c r="I552" s="170"/>
      <c r="J552" s="175"/>
      <c r="K552" s="175"/>
      <c r="L552" s="175"/>
      <c r="M552" s="175"/>
      <c r="N552" s="175"/>
      <c r="O552" s="175"/>
      <c r="P552" s="175"/>
      <c r="Q552" s="175"/>
      <c r="R552" s="175"/>
    </row>
    <row r="553" spans="1:18" s="143" customFormat="1" x14ac:dyDescent="0.35">
      <c r="A553" s="207"/>
      <c r="B553" s="207"/>
      <c r="C553" s="207"/>
      <c r="D553" s="207"/>
      <c r="E553" s="212" t="str">
        <f xml:space="preserve"> InputsR!E$13</f>
        <v>Proportion of costs allocated to gate 3</v>
      </c>
      <c r="F553" s="213">
        <f xml:space="preserve"> InputsR!F$13</f>
        <v>0.35</v>
      </c>
      <c r="G553" s="212" t="str">
        <f xml:space="preserve"> InputsR!G$13</f>
        <v>%</v>
      </c>
      <c r="H553" s="170"/>
      <c r="I553" s="170"/>
      <c r="J553" s="175"/>
      <c r="K553" s="175"/>
      <c r="L553" s="175"/>
      <c r="M553" s="175"/>
      <c r="N553" s="175"/>
      <c r="O553" s="175"/>
      <c r="P553" s="175"/>
      <c r="Q553" s="175"/>
      <c r="R553" s="175"/>
    </row>
    <row r="554" spans="1:18" s="143" customFormat="1" x14ac:dyDescent="0.35">
      <c r="A554" s="207"/>
      <c r="B554" s="207"/>
      <c r="C554" s="207"/>
      <c r="D554" s="207"/>
      <c r="E554" s="200" t="str">
        <f xml:space="preserve"> E$550</f>
        <v>Total proportion of costs allocated to gates 3-4 - company 3 water resources - unfunded scheme 1</v>
      </c>
      <c r="F554" s="215">
        <f xml:space="preserve"> F$550</f>
        <v>0.75</v>
      </c>
      <c r="G554" s="200" t="str">
        <f xml:space="preserve"> G$550</f>
        <v>%</v>
      </c>
      <c r="H554" s="170"/>
      <c r="I554" s="170"/>
      <c r="J554" s="175"/>
      <c r="K554" s="175"/>
      <c r="L554" s="175"/>
      <c r="M554" s="175"/>
      <c r="N554" s="175"/>
      <c r="O554" s="175"/>
      <c r="P554" s="175"/>
      <c r="Q554" s="175"/>
      <c r="R554" s="175"/>
    </row>
    <row r="555" spans="1:18" s="143" customFormat="1" x14ac:dyDescent="0.35">
      <c r="A555" s="207"/>
      <c r="B555" s="207"/>
      <c r="C555" s="207"/>
      <c r="D555" s="207"/>
      <c r="E555" s="212" t="str">
        <f xml:space="preserve"> InputsR!E$27</f>
        <v>Discount rate</v>
      </c>
      <c r="F555" s="213">
        <f xml:space="preserve"> InputsR!F$27</f>
        <v>2.92E-2</v>
      </c>
      <c r="G555" s="212" t="str">
        <f xml:space="preserve"> InputsR!G$27</f>
        <v>%</v>
      </c>
      <c r="H555" s="170"/>
      <c r="I555" s="170"/>
      <c r="J555" s="175"/>
      <c r="K555" s="175"/>
      <c r="L555" s="175"/>
      <c r="M555" s="175"/>
      <c r="N555" s="175"/>
      <c r="O555" s="175"/>
      <c r="P555" s="175"/>
      <c r="Q555" s="175"/>
      <c r="R555" s="175"/>
    </row>
    <row r="556" spans="1:18" s="143" customFormat="1" x14ac:dyDescent="0.35">
      <c r="A556" s="207"/>
      <c r="B556" s="207"/>
      <c r="C556" s="207"/>
      <c r="D556" s="207"/>
      <c r="E556" s="212" t="str">
        <f xml:space="preserve"> InputsR!E$19</f>
        <v>Years of discounting required for project abandoned at gate 2</v>
      </c>
      <c r="F556" s="216">
        <f xml:space="preserve"> InputsR!F$19</f>
        <v>2</v>
      </c>
      <c r="G556" s="212" t="str">
        <f xml:space="preserve"> InputsR!G$19</f>
        <v>#</v>
      </c>
      <c r="H556" s="170"/>
      <c r="I556" s="170"/>
      <c r="J556" s="175"/>
      <c r="K556" s="175"/>
      <c r="L556" s="175"/>
      <c r="M556" s="175"/>
      <c r="N556" s="175"/>
      <c r="O556" s="175"/>
      <c r="P556" s="175"/>
      <c r="Q556" s="175"/>
      <c r="R556" s="175"/>
    </row>
    <row r="557" spans="1:18" s="143" customFormat="1" x14ac:dyDescent="0.35">
      <c r="A557" s="207"/>
      <c r="B557" s="207"/>
      <c r="C557" s="207"/>
      <c r="D557" s="207"/>
      <c r="E557" s="199" t="s">
        <v>271</v>
      </c>
      <c r="F557" s="208">
        <f xml:space="preserve"> (F553 / F554) * F552 * (1 + F555) ^ F556</f>
        <v>0</v>
      </c>
      <c r="G557" s="199" t="s">
        <v>125</v>
      </c>
      <c r="H557" s="170"/>
      <c r="I557" s="170"/>
      <c r="J557" s="175"/>
      <c r="K557" s="175"/>
      <c r="L557" s="175"/>
      <c r="M557" s="175"/>
      <c r="N557" s="175"/>
      <c r="O557" s="175"/>
      <c r="P557" s="175"/>
      <c r="Q557" s="175"/>
      <c r="R557" s="175"/>
    </row>
    <row r="558" spans="1:18" s="143" customFormat="1" x14ac:dyDescent="0.35">
      <c r="A558" s="207"/>
      <c r="B558" s="207"/>
      <c r="C558" s="207"/>
      <c r="D558" s="207"/>
      <c r="E558" s="199"/>
      <c r="F558" s="208"/>
      <c r="G558" s="199"/>
      <c r="H558" s="170"/>
      <c r="I558" s="170"/>
      <c r="J558" s="175"/>
      <c r="K558" s="175"/>
      <c r="L558" s="175"/>
      <c r="M558" s="175"/>
      <c r="N558" s="175"/>
      <c r="O558" s="175"/>
      <c r="P558" s="175"/>
      <c r="Q558" s="175"/>
      <c r="R558" s="175"/>
    </row>
    <row r="559" spans="1:18" s="143" customFormat="1" x14ac:dyDescent="0.35">
      <c r="A559" s="207"/>
      <c r="B559" s="207"/>
      <c r="C559" s="207"/>
      <c r="D559" s="207"/>
      <c r="E559" s="200" t="str">
        <f xml:space="preserve"> E$511</f>
        <v>Company 3 total totex adjustment for [unfunded scheme 1] - water resources (17-18 FYA CPIH deflated prices)</v>
      </c>
      <c r="F559" s="211">
        <f xml:space="preserve"> F$511</f>
        <v>0</v>
      </c>
      <c r="G559" s="200" t="str">
        <f xml:space="preserve"> G$511</f>
        <v>£m</v>
      </c>
      <c r="H559" s="170"/>
      <c r="I559" s="170"/>
      <c r="J559" s="175"/>
      <c r="K559" s="175"/>
      <c r="L559" s="175"/>
      <c r="M559" s="175"/>
      <c r="N559" s="175"/>
      <c r="O559" s="175"/>
      <c r="P559" s="175"/>
      <c r="Q559" s="175"/>
      <c r="R559" s="175"/>
    </row>
    <row r="560" spans="1:18" s="143" customFormat="1" x14ac:dyDescent="0.35">
      <c r="A560" s="207"/>
      <c r="B560" s="207"/>
      <c r="C560" s="207"/>
      <c r="D560" s="207"/>
      <c r="E560" s="212" t="str">
        <f xml:space="preserve"> InputsR!E$15</f>
        <v>Proportion of costs allocated to gate 4</v>
      </c>
      <c r="F560" s="213">
        <f xml:space="preserve"> InputsR!F$15</f>
        <v>0.4</v>
      </c>
      <c r="G560" s="212" t="str">
        <f xml:space="preserve"> InputsR!G$15</f>
        <v>%</v>
      </c>
      <c r="H560" s="170"/>
      <c r="I560" s="170"/>
      <c r="J560" s="175"/>
      <c r="K560" s="175"/>
      <c r="L560" s="175"/>
      <c r="M560" s="175"/>
      <c r="N560" s="175"/>
      <c r="O560" s="175"/>
      <c r="P560" s="175"/>
      <c r="Q560" s="175"/>
      <c r="R560" s="175"/>
    </row>
    <row r="561" spans="1:18" s="143" customFormat="1" x14ac:dyDescent="0.35">
      <c r="A561" s="207"/>
      <c r="B561" s="207"/>
      <c r="C561" s="207"/>
      <c r="D561" s="207"/>
      <c r="E561" s="200" t="str">
        <f xml:space="preserve"> E$550</f>
        <v>Total proportion of costs allocated to gates 3-4 - company 3 water resources - unfunded scheme 1</v>
      </c>
      <c r="F561" s="215">
        <f xml:space="preserve"> F$550</f>
        <v>0.75</v>
      </c>
      <c r="G561" s="200" t="str">
        <f xml:space="preserve"> G$550</f>
        <v>%</v>
      </c>
      <c r="H561" s="170"/>
      <c r="I561" s="170"/>
      <c r="J561" s="175"/>
      <c r="K561" s="175"/>
      <c r="L561" s="175"/>
      <c r="M561" s="175"/>
      <c r="N561" s="175"/>
      <c r="O561" s="175"/>
      <c r="P561" s="175"/>
      <c r="Q561" s="175"/>
      <c r="R561" s="175"/>
    </row>
    <row r="562" spans="1:18" s="143" customFormat="1" x14ac:dyDescent="0.35">
      <c r="A562" s="207"/>
      <c r="B562" s="207"/>
      <c r="C562" s="207"/>
      <c r="D562" s="207"/>
      <c r="E562" s="212" t="str">
        <f xml:space="preserve"> InputsR!E$27</f>
        <v>Discount rate</v>
      </c>
      <c r="F562" s="213">
        <f xml:space="preserve"> InputsR!F$27</f>
        <v>2.92E-2</v>
      </c>
      <c r="G562" s="212" t="str">
        <f xml:space="preserve"> InputsR!G$27</f>
        <v>%</v>
      </c>
      <c r="H562" s="170"/>
      <c r="I562" s="170"/>
      <c r="J562" s="175"/>
      <c r="K562" s="175"/>
      <c r="L562" s="175"/>
      <c r="M562" s="175"/>
      <c r="N562" s="175"/>
      <c r="O562" s="175"/>
      <c r="P562" s="175"/>
      <c r="Q562" s="175"/>
      <c r="R562" s="175"/>
    </row>
    <row r="563" spans="1:18" s="143" customFormat="1" x14ac:dyDescent="0.35">
      <c r="A563" s="207"/>
      <c r="B563" s="207"/>
      <c r="C563" s="207"/>
      <c r="D563" s="207"/>
      <c r="E563" s="212" t="str">
        <f xml:space="preserve"> InputsR!E$21</f>
        <v>Years of discounting required for project abandoned at gate 3</v>
      </c>
      <c r="F563" s="216">
        <f xml:space="preserve"> InputsR!F$21</f>
        <v>1</v>
      </c>
      <c r="G563" s="212" t="str">
        <f xml:space="preserve"> InputsR!G$21</f>
        <v>#</v>
      </c>
      <c r="H563" s="170"/>
      <c r="I563" s="170"/>
      <c r="J563" s="175"/>
      <c r="K563" s="175"/>
      <c r="L563" s="175"/>
      <c r="M563" s="175"/>
      <c r="N563" s="175"/>
      <c r="O563" s="175"/>
      <c r="P563" s="175"/>
      <c r="Q563" s="175"/>
      <c r="R563" s="175"/>
    </row>
    <row r="564" spans="1:18" s="143" customFormat="1" x14ac:dyDescent="0.35">
      <c r="A564" s="207"/>
      <c r="B564" s="207"/>
      <c r="C564" s="207"/>
      <c r="D564" s="207"/>
      <c r="E564" s="199" t="s">
        <v>272</v>
      </c>
      <c r="F564" s="208">
        <f xml:space="preserve"> (F560 / F561) * F559 * (1 + F562) ^ F563</f>
        <v>0</v>
      </c>
      <c r="G564" s="199" t="s">
        <v>125</v>
      </c>
      <c r="H564" s="170"/>
      <c r="I564" s="170"/>
      <c r="J564" s="175"/>
      <c r="K564" s="175"/>
      <c r="L564" s="175"/>
      <c r="M564" s="175"/>
      <c r="N564" s="175"/>
      <c r="O564" s="175"/>
      <c r="P564" s="175"/>
      <c r="Q564" s="175"/>
      <c r="R564" s="175"/>
    </row>
    <row r="565" spans="1:18" s="143" customFormat="1" x14ac:dyDescent="0.35">
      <c r="A565" s="207"/>
      <c r="B565" s="207"/>
      <c r="C565" s="207"/>
      <c r="D565" s="207"/>
      <c r="E565" s="199"/>
      <c r="F565" s="208"/>
      <c r="G565" s="199"/>
      <c r="H565" s="170"/>
      <c r="I565" s="170"/>
      <c r="J565" s="175"/>
      <c r="K565" s="175"/>
      <c r="L565" s="175"/>
      <c r="M565" s="175"/>
      <c r="N565" s="175"/>
      <c r="O565" s="175"/>
      <c r="P565" s="175"/>
      <c r="Q565" s="175"/>
      <c r="R565" s="175"/>
    </row>
    <row r="566" spans="1:18" s="143" customFormat="1" x14ac:dyDescent="0.35">
      <c r="A566" s="207"/>
      <c r="B566" s="207"/>
      <c r="C566" s="207"/>
      <c r="D566" s="207"/>
      <c r="E566" s="200" t="str">
        <f xml:space="preserve"> E$557</f>
        <v>Company 3 total totex adjustment for [unfunded scheme 1] financing adjustment (gate 3 element) (gate 2 abandonment) - water resources (17-18 FYA CPIH deflated prices)</v>
      </c>
      <c r="F566" s="211">
        <f xml:space="preserve"> F$557</f>
        <v>0</v>
      </c>
      <c r="G566" s="200" t="str">
        <f xml:space="preserve"> G$557</f>
        <v>£m</v>
      </c>
      <c r="H566" s="170"/>
      <c r="I566" s="170"/>
      <c r="J566" s="175"/>
      <c r="K566" s="175"/>
      <c r="L566" s="175"/>
      <c r="M566" s="175"/>
      <c r="N566" s="175"/>
      <c r="O566" s="175"/>
      <c r="P566" s="175"/>
      <c r="Q566" s="175"/>
      <c r="R566" s="175"/>
    </row>
    <row r="567" spans="1:18" s="143" customFormat="1" x14ac:dyDescent="0.35">
      <c r="A567" s="207"/>
      <c r="B567" s="207"/>
      <c r="C567" s="207"/>
      <c r="D567" s="207"/>
      <c r="E567" s="200" t="str">
        <f xml:space="preserve"> E$564</f>
        <v>Company 3 total totex adjustment for [unfunded scheme 1] financing adjustment (gate 4 element) (gate 2 abandonment) - water resources (17-18 FYA CPIH deflated prices)</v>
      </c>
      <c r="F567" s="211">
        <f xml:space="preserve"> F$564</f>
        <v>0</v>
      </c>
      <c r="G567" s="200" t="str">
        <f xml:space="preserve"> G$564</f>
        <v>£m</v>
      </c>
      <c r="H567" s="170"/>
      <c r="I567" s="170"/>
      <c r="J567" s="175"/>
      <c r="K567" s="175"/>
      <c r="L567" s="175"/>
      <c r="M567" s="175"/>
      <c r="N567" s="175"/>
      <c r="O567" s="175"/>
      <c r="P567" s="175"/>
      <c r="Q567" s="175"/>
      <c r="R567" s="175"/>
    </row>
    <row r="568" spans="1:18" s="143" customFormat="1" x14ac:dyDescent="0.35">
      <c r="A568" s="207"/>
      <c r="B568" s="207"/>
      <c r="C568" s="207"/>
      <c r="D568" s="207"/>
      <c r="E568" s="199" t="s">
        <v>273</v>
      </c>
      <c r="F568" s="208">
        <f>SUM( F566:F567 )</f>
        <v>0</v>
      </c>
      <c r="G568" s="199" t="s">
        <v>125</v>
      </c>
      <c r="H568" s="170"/>
      <c r="I568" s="170"/>
      <c r="J568" s="175"/>
      <c r="K568" s="175"/>
      <c r="L568" s="175"/>
      <c r="M568" s="175"/>
      <c r="N568" s="175"/>
      <c r="O568" s="175"/>
      <c r="P568" s="175"/>
      <c r="Q568" s="175"/>
      <c r="R568" s="175"/>
    </row>
    <row r="569" spans="1:18" s="143" customFormat="1" x14ac:dyDescent="0.35">
      <c r="A569" s="207"/>
      <c r="B569" s="207"/>
      <c r="C569" s="207"/>
      <c r="D569" s="207"/>
      <c r="E569" s="199"/>
      <c r="F569" s="208"/>
      <c r="G569" s="199"/>
      <c r="H569" s="170"/>
      <c r="I569" s="170"/>
      <c r="J569" s="175"/>
      <c r="K569" s="175"/>
      <c r="L569" s="175"/>
      <c r="M569" s="175"/>
      <c r="N569" s="175"/>
      <c r="O569" s="175"/>
      <c r="P569" s="175"/>
      <c r="Q569" s="175"/>
      <c r="R569" s="175"/>
    </row>
    <row r="570" spans="1:18" s="143" customFormat="1" x14ac:dyDescent="0.35">
      <c r="A570" s="207"/>
      <c r="B570" s="207"/>
      <c r="C570" s="207"/>
      <c r="D570" s="120" t="s">
        <v>194</v>
      </c>
      <c r="E570" s="120"/>
      <c r="F570" s="208"/>
      <c r="G570" s="199"/>
      <c r="H570" s="170"/>
      <c r="I570" s="170"/>
      <c r="J570" s="175"/>
      <c r="K570" s="175"/>
      <c r="L570" s="175"/>
      <c r="M570" s="175"/>
      <c r="N570" s="175"/>
      <c r="O570" s="175"/>
      <c r="P570" s="175"/>
      <c r="Q570" s="175"/>
      <c r="R570" s="175"/>
    </row>
    <row r="571" spans="1:18" s="143" customFormat="1" x14ac:dyDescent="0.35">
      <c r="A571" s="207"/>
      <c r="B571" s="207"/>
      <c r="C571" s="207"/>
      <c r="D571" s="207"/>
      <c r="E571" s="199"/>
      <c r="F571" s="208"/>
      <c r="G571" s="199"/>
      <c r="H571" s="170"/>
      <c r="I571" s="170"/>
      <c r="J571" s="175"/>
      <c r="K571" s="175"/>
      <c r="L571" s="175"/>
      <c r="M571" s="175"/>
      <c r="N571" s="175"/>
      <c r="O571" s="175"/>
      <c r="P571" s="175"/>
      <c r="Q571" s="175"/>
      <c r="R571" s="175"/>
    </row>
    <row r="572" spans="1:18" s="143" customFormat="1" x14ac:dyDescent="0.35">
      <c r="A572" s="207"/>
      <c r="B572" s="207"/>
      <c r="C572" s="207"/>
      <c r="D572" s="207"/>
      <c r="E572" s="200" t="str">
        <f xml:space="preserve"> E$511</f>
        <v>Company 3 total totex adjustment for [unfunded scheme 1] - water resources (17-18 FYA CPIH deflated prices)</v>
      </c>
      <c r="F572" s="211">
        <f xml:space="preserve"> F$511</f>
        <v>0</v>
      </c>
      <c r="G572" s="200" t="str">
        <f xml:space="preserve"> G$511</f>
        <v>£m</v>
      </c>
      <c r="H572" s="170"/>
      <c r="I572" s="170"/>
      <c r="J572" s="175"/>
      <c r="K572" s="175"/>
      <c r="L572" s="175"/>
      <c r="M572" s="175"/>
      <c r="N572" s="175"/>
      <c r="O572" s="175"/>
      <c r="P572" s="175"/>
      <c r="Q572" s="175"/>
      <c r="R572" s="175"/>
    </row>
    <row r="573" spans="1:18" s="143" customFormat="1" x14ac:dyDescent="0.35">
      <c r="A573" s="207"/>
      <c r="B573" s="207"/>
      <c r="C573" s="207"/>
      <c r="D573" s="207"/>
      <c r="E573" s="212" t="str">
        <f xml:space="preserve"> InputsR!E$27</f>
        <v>Discount rate</v>
      </c>
      <c r="F573" s="213">
        <f xml:space="preserve"> InputsR!F$27</f>
        <v>2.92E-2</v>
      </c>
      <c r="G573" s="212" t="str">
        <f xml:space="preserve"> InputsR!G$27</f>
        <v>%</v>
      </c>
      <c r="H573" s="170"/>
      <c r="I573" s="170"/>
      <c r="J573" s="175"/>
      <c r="K573" s="175"/>
      <c r="L573" s="175"/>
      <c r="M573" s="175"/>
      <c r="N573" s="175"/>
      <c r="O573" s="175"/>
      <c r="P573" s="175"/>
      <c r="Q573" s="175"/>
      <c r="R573" s="175"/>
    </row>
    <row r="574" spans="1:18" s="143" customFormat="1" x14ac:dyDescent="0.35">
      <c r="A574" s="207"/>
      <c r="B574" s="207"/>
      <c r="C574" s="207"/>
      <c r="D574" s="207"/>
      <c r="E574" s="212" t="str">
        <f xml:space="preserve"> InputsR!E$21</f>
        <v>Years of discounting required for project abandoned at gate 3</v>
      </c>
      <c r="F574" s="216">
        <f xml:space="preserve"> InputsR!F$21</f>
        <v>1</v>
      </c>
      <c r="G574" s="212" t="str">
        <f xml:space="preserve"> InputsR!G$21</f>
        <v>#</v>
      </c>
      <c r="H574" s="170"/>
      <c r="I574" s="170"/>
      <c r="J574" s="175"/>
      <c r="K574" s="175"/>
      <c r="L574" s="175"/>
      <c r="M574" s="175"/>
      <c r="N574" s="175"/>
      <c r="O574" s="175"/>
      <c r="P574" s="175"/>
      <c r="Q574" s="175"/>
      <c r="R574" s="175"/>
    </row>
    <row r="575" spans="1:18" s="143" customFormat="1" x14ac:dyDescent="0.35">
      <c r="A575" s="207"/>
      <c r="B575" s="207"/>
      <c r="C575" s="207"/>
      <c r="D575" s="207"/>
      <c r="E575" s="199" t="s">
        <v>274</v>
      </c>
      <c r="F575" s="208">
        <f xml:space="preserve"> F572 * (1 + F573) ^ F574</f>
        <v>0</v>
      </c>
      <c r="G575" s="199" t="s">
        <v>125</v>
      </c>
      <c r="H575" s="170"/>
      <c r="I575" s="170"/>
      <c r="J575" s="175"/>
      <c r="K575" s="175"/>
      <c r="L575" s="175"/>
      <c r="M575" s="175"/>
      <c r="N575" s="175"/>
      <c r="O575" s="175"/>
      <c r="P575" s="175"/>
      <c r="Q575" s="175"/>
      <c r="R575" s="175"/>
    </row>
    <row r="576" spans="1:18" s="143" customFormat="1" x14ac:dyDescent="0.35">
      <c r="A576" s="207"/>
      <c r="B576" s="207"/>
      <c r="C576" s="207"/>
      <c r="D576" s="207"/>
      <c r="E576" s="199"/>
      <c r="F576" s="208"/>
      <c r="G576" s="199"/>
      <c r="H576" s="170"/>
      <c r="I576" s="170"/>
      <c r="J576" s="175"/>
      <c r="K576" s="175"/>
      <c r="L576" s="175"/>
      <c r="M576" s="175"/>
      <c r="N576" s="175"/>
      <c r="O576" s="175"/>
      <c r="P576" s="175"/>
      <c r="Q576" s="175"/>
      <c r="R576" s="175"/>
    </row>
    <row r="577" spans="1:18" s="143" customFormat="1" x14ac:dyDescent="0.35">
      <c r="A577" s="207"/>
      <c r="B577" s="207"/>
      <c r="C577" s="207"/>
      <c r="D577" s="207"/>
      <c r="E577" s="200" t="str">
        <f xml:space="preserve"> E$544</f>
        <v>Company 3 total totex adjustment for [unfunded scheme 1] financing adjustment (if project is abandoned at gate 1) - water resources (17-18 FYA CPIH deflated prices)</v>
      </c>
      <c r="F577" s="211">
        <f xml:space="preserve"> F$544</f>
        <v>0</v>
      </c>
      <c r="G577" s="200" t="str">
        <f xml:space="preserve"> G$544</f>
        <v>£m</v>
      </c>
      <c r="H577" s="170"/>
      <c r="I577" s="170"/>
      <c r="J577" s="175"/>
      <c r="K577" s="175"/>
      <c r="L577" s="175"/>
      <c r="M577" s="175"/>
      <c r="N577" s="175"/>
      <c r="O577" s="175"/>
      <c r="P577" s="175"/>
      <c r="Q577" s="175"/>
      <c r="R577" s="175"/>
    </row>
    <row r="578" spans="1:18" s="143" customFormat="1" x14ac:dyDescent="0.35">
      <c r="A578" s="207"/>
      <c r="B578" s="207"/>
      <c r="C578" s="207"/>
      <c r="D578" s="207"/>
      <c r="E578" s="200" t="str">
        <f xml:space="preserve"> E$568</f>
        <v>Company 3 total totex adjustment for [unfunded scheme 1] financing adjustment (if project is abandoned at gate 2) - water resources (17-18 FYA CPIH deflated prices)</v>
      </c>
      <c r="F578" s="211">
        <f xml:space="preserve"> F$568</f>
        <v>0</v>
      </c>
      <c r="G578" s="200" t="str">
        <f xml:space="preserve"> G$568</f>
        <v>£m</v>
      </c>
      <c r="H578" s="170"/>
      <c r="I578" s="170"/>
      <c r="J578" s="175"/>
      <c r="K578" s="175"/>
      <c r="L578" s="175"/>
      <c r="M578" s="175"/>
      <c r="N578" s="175"/>
      <c r="O578" s="175"/>
      <c r="P578" s="175"/>
      <c r="Q578" s="175"/>
      <c r="R578" s="175"/>
    </row>
    <row r="579" spans="1:18" s="143" customFormat="1" x14ac:dyDescent="0.35">
      <c r="A579" s="207"/>
      <c r="B579" s="207"/>
      <c r="C579" s="207"/>
      <c r="D579" s="207"/>
      <c r="E579" s="200" t="str">
        <f xml:space="preserve"> E$575</f>
        <v>Company 3 total totex adjustment for [unfunded scheme 1] financing adjustment (if project is abandoned at gate 3) - water resources (17-18 FYA CPIH deflated prices)</v>
      </c>
      <c r="F579" s="211">
        <f xml:space="preserve"> F$575</f>
        <v>0</v>
      </c>
      <c r="G579" s="200" t="str">
        <f xml:space="preserve"> G$575</f>
        <v>£m</v>
      </c>
      <c r="H579" s="170"/>
      <c r="I579" s="170"/>
      <c r="J579" s="175"/>
      <c r="K579" s="175"/>
      <c r="L579" s="175"/>
      <c r="M579" s="175"/>
      <c r="N579" s="175"/>
      <c r="O579" s="175"/>
      <c r="P579" s="175"/>
      <c r="Q579" s="175"/>
      <c r="R579" s="175"/>
    </row>
    <row r="580" spans="1:18" s="143" customFormat="1" x14ac:dyDescent="0.35">
      <c r="A580" s="207"/>
      <c r="B580" s="207"/>
      <c r="C580" s="207"/>
      <c r="D580" s="207"/>
      <c r="E580" s="212" t="str">
        <f xml:space="preserve"> InputsR!E$83</f>
        <v>Gate [unfunded scheme 1] has progressed to (up to gate 4)</v>
      </c>
      <c r="F580" s="217">
        <f xml:space="preserve"> InputsR!F$83</f>
        <v>0</v>
      </c>
      <c r="G580" s="212" t="str">
        <f xml:space="preserve"> InputsR!G$83</f>
        <v>#</v>
      </c>
      <c r="H580" s="170"/>
      <c r="I580" s="170"/>
      <c r="J580" s="175"/>
      <c r="K580" s="175"/>
      <c r="L580" s="175"/>
      <c r="M580" s="175"/>
      <c r="N580" s="175"/>
      <c r="O580" s="175"/>
      <c r="P580" s="175"/>
      <c r="Q580" s="175"/>
      <c r="R580" s="175"/>
    </row>
    <row r="581" spans="1:18" s="143" customFormat="1" x14ac:dyDescent="0.35">
      <c r="A581" s="207"/>
      <c r="B581" s="207"/>
      <c r="C581" s="207"/>
      <c r="D581" s="207"/>
      <c r="E581" s="200" t="str">
        <f xml:space="preserve"> E$511</f>
        <v>Company 3 total totex adjustment for [unfunded scheme 1] - water resources (17-18 FYA CPIH deflated prices)</v>
      </c>
      <c r="F581" s="211">
        <f xml:space="preserve"> F$511</f>
        <v>0</v>
      </c>
      <c r="G581" s="200" t="str">
        <f xml:space="preserve"> G$511</f>
        <v>£m</v>
      </c>
      <c r="H581" s="170"/>
      <c r="I581" s="170"/>
      <c r="J581" s="175"/>
      <c r="K581" s="175"/>
      <c r="L581" s="175"/>
      <c r="M581" s="175"/>
      <c r="N581" s="175"/>
      <c r="O581" s="175"/>
      <c r="P581" s="175"/>
      <c r="Q581" s="175"/>
      <c r="R581" s="175"/>
    </row>
    <row r="582" spans="1:18" s="143" customFormat="1" x14ac:dyDescent="0.35">
      <c r="A582" s="207"/>
      <c r="B582" s="207"/>
      <c r="C582" s="207"/>
      <c r="D582" s="207"/>
      <c r="E582" s="200" t="s">
        <v>275</v>
      </c>
      <c r="F582" s="208">
        <f xml:space="preserve"> ( IF(F580 = 4, 0, IF(F580 = 3, F579, IF(F580 = 2, F578, IF(F580 = 1, F577) ) ) ) - F581 )</f>
        <v>0</v>
      </c>
      <c r="G582" s="199" t="s">
        <v>125</v>
      </c>
      <c r="H582" s="170"/>
      <c r="I582" s="170"/>
      <c r="J582" s="175"/>
      <c r="K582" s="175"/>
      <c r="L582" s="175"/>
      <c r="M582" s="175"/>
      <c r="N582" s="175"/>
      <c r="O582" s="175"/>
      <c r="P582" s="175"/>
      <c r="Q582" s="175"/>
      <c r="R582" s="175"/>
    </row>
    <row r="583" spans="1:18" s="143" customFormat="1" x14ac:dyDescent="0.35">
      <c r="A583" s="111"/>
      <c r="B583" s="111"/>
      <c r="C583" s="111"/>
      <c r="D583" s="111"/>
      <c r="E583" s="199"/>
      <c r="F583" s="173"/>
      <c r="G583" s="170"/>
      <c r="H583" s="170"/>
      <c r="I583" s="170"/>
      <c r="J583" s="175"/>
      <c r="K583" s="175"/>
      <c r="L583" s="175"/>
      <c r="M583" s="175"/>
      <c r="N583" s="175"/>
      <c r="O583" s="175"/>
      <c r="P583" s="175"/>
      <c r="Q583" s="175"/>
      <c r="R583" s="175"/>
    </row>
    <row r="584" spans="1:18" s="143" customFormat="1" x14ac:dyDescent="0.35">
      <c r="A584" s="111"/>
      <c r="B584" s="111"/>
      <c r="C584" s="111"/>
      <c r="D584" s="111"/>
      <c r="E584" s="189" t="str">
        <f xml:space="preserve"> E$507</f>
        <v>Company 3 totex sharing adjustment for [unfunded scheme 1] - water resources (17-18 FYA CPIH deflated prices)</v>
      </c>
      <c r="F584" s="190">
        <f xml:space="preserve"> F$507</f>
        <v>0</v>
      </c>
      <c r="G584" s="189" t="str">
        <f xml:space="preserve"> G$507</f>
        <v>£m</v>
      </c>
      <c r="H584" s="170"/>
      <c r="I584" s="170"/>
      <c r="J584" s="175"/>
      <c r="K584" s="175"/>
      <c r="L584" s="175"/>
      <c r="M584" s="175"/>
      <c r="N584" s="175"/>
      <c r="O584" s="175"/>
      <c r="P584" s="175"/>
      <c r="Q584" s="175"/>
      <c r="R584" s="175"/>
    </row>
    <row r="585" spans="1:18" s="143" customFormat="1" x14ac:dyDescent="0.35">
      <c r="A585" s="111"/>
      <c r="B585" s="111"/>
      <c r="C585" s="111"/>
      <c r="D585" s="111"/>
      <c r="E585" s="167" t="str">
        <f xml:space="preserve"> InputsR!E$27</f>
        <v>Discount rate</v>
      </c>
      <c r="F585" s="167">
        <f xml:space="preserve"> InputsR!F$27</f>
        <v>2.92E-2</v>
      </c>
      <c r="G585" s="167" t="str">
        <f xml:space="preserve"> InputsR!G$27</f>
        <v>%</v>
      </c>
      <c r="H585" s="167"/>
      <c r="I585" s="167"/>
      <c r="J585" s="167"/>
      <c r="K585" s="167"/>
      <c r="L585" s="167"/>
      <c r="M585" s="167"/>
      <c r="N585" s="167"/>
      <c r="O585" s="167"/>
      <c r="P585" s="167"/>
      <c r="Q585" s="167"/>
      <c r="R585" s="167"/>
    </row>
    <row r="586" spans="1:18" s="143" customFormat="1" x14ac:dyDescent="0.35">
      <c r="A586" s="111"/>
      <c r="B586" s="111"/>
      <c r="C586" s="111"/>
      <c r="D586" s="111"/>
      <c r="E586" s="111" t="str">
        <f xml:space="preserve"> InputsR!E$83</f>
        <v>Gate [unfunded scheme 1] has progressed to (up to gate 4)</v>
      </c>
      <c r="F586" s="111">
        <f xml:space="preserve"> InputsR!F$83</f>
        <v>0</v>
      </c>
      <c r="G586" s="111" t="str">
        <f xml:space="preserve"> InputsR!G$83</f>
        <v>#</v>
      </c>
      <c r="H586" s="111"/>
      <c r="I586" s="111"/>
      <c r="J586" s="111"/>
      <c r="K586" s="111"/>
      <c r="L586" s="111"/>
      <c r="M586" s="111"/>
      <c r="N586" s="111"/>
      <c r="O586" s="111"/>
      <c r="P586" s="111"/>
      <c r="Q586" s="111"/>
      <c r="R586" s="111"/>
    </row>
    <row r="587" spans="1:18" s="143" customFormat="1" x14ac:dyDescent="0.35">
      <c r="A587" s="111"/>
      <c r="B587" s="111"/>
      <c r="C587" s="111"/>
      <c r="D587" s="111"/>
      <c r="E587" s="67" t="str">
        <f xml:space="preserve"> Time!E$50</f>
        <v>Forecast Period Flag</v>
      </c>
      <c r="F587" s="67">
        <f xml:space="preserve"> Time!F$50</f>
        <v>0</v>
      </c>
      <c r="G587" s="67" t="str">
        <f xml:space="preserve"> Time!G$50</f>
        <v>flag</v>
      </c>
      <c r="H587" s="177">
        <f xml:space="preserve"> Time!H$50</f>
        <v>4</v>
      </c>
      <c r="I587" s="67">
        <f xml:space="preserve"> Time!I$50</f>
        <v>0</v>
      </c>
      <c r="J587" s="177">
        <f xml:space="preserve"> Time!J$50</f>
        <v>0</v>
      </c>
      <c r="K587" s="177">
        <f xml:space="preserve"> Time!K$50</f>
        <v>0</v>
      </c>
      <c r="L587" s="177">
        <f xml:space="preserve"> Time!L$50</f>
        <v>0</v>
      </c>
      <c r="M587" s="177">
        <f xml:space="preserve"> Time!M$50</f>
        <v>0</v>
      </c>
      <c r="N587" s="177">
        <f xml:space="preserve"> Time!N$50</f>
        <v>1</v>
      </c>
      <c r="O587" s="177">
        <f xml:space="preserve"> Time!O$50</f>
        <v>1</v>
      </c>
      <c r="P587" s="177">
        <f xml:space="preserve"> Time!P$50</f>
        <v>1</v>
      </c>
      <c r="Q587" s="177">
        <f xml:space="preserve"> Time!Q$50</f>
        <v>1</v>
      </c>
      <c r="R587" s="177">
        <f xml:space="preserve"> Time!R$50</f>
        <v>0</v>
      </c>
    </row>
    <row r="588" spans="1:18" s="143" customFormat="1" x14ac:dyDescent="0.35">
      <c r="A588" s="111"/>
      <c r="B588" s="111"/>
      <c r="C588" s="111"/>
      <c r="D588" s="111"/>
      <c r="E588" s="199" t="s">
        <v>276</v>
      </c>
      <c r="F588" s="173">
        <f xml:space="preserve"> IF( F586 = 4, 0, F584 * ( 1 + F585 ) ^ ( H587 - F586 ) - F584 )</f>
        <v>0</v>
      </c>
      <c r="G588" s="170" t="s">
        <v>125</v>
      </c>
      <c r="H588" s="170"/>
      <c r="I588" s="170"/>
      <c r="J588" s="175"/>
      <c r="K588" s="175"/>
      <c r="L588" s="175"/>
      <c r="M588" s="175"/>
      <c r="N588" s="175"/>
      <c r="O588" s="175"/>
      <c r="P588" s="175"/>
      <c r="Q588" s="175"/>
      <c r="R588" s="175"/>
    </row>
    <row r="589" spans="1:18" s="143" customFormat="1" x14ac:dyDescent="0.35">
      <c r="A589" s="111"/>
      <c r="B589" s="111"/>
      <c r="C589" s="111"/>
      <c r="D589" s="111"/>
      <c r="E589" s="199"/>
      <c r="F589" s="173"/>
      <c r="G589" s="170"/>
      <c r="H589" s="170"/>
      <c r="I589" s="170"/>
      <c r="J589" s="175"/>
      <c r="K589" s="175"/>
      <c r="L589" s="175"/>
      <c r="M589" s="175"/>
      <c r="N589" s="175"/>
      <c r="O589" s="175"/>
      <c r="P589" s="175"/>
      <c r="Q589" s="175"/>
      <c r="R589" s="175"/>
    </row>
    <row r="590" spans="1:18" s="143" customFormat="1" x14ac:dyDescent="0.35">
      <c r="A590" s="111"/>
      <c r="B590" s="111"/>
      <c r="C590" s="111"/>
      <c r="D590" s="111"/>
      <c r="E590" s="200" t="str">
        <f xml:space="preserve"> E$582</f>
        <v>Company 3 total totex adjustment for [unfunded scheme 1] financing adjustment - water resources (17-18 FYA CPIH deflated prices)</v>
      </c>
      <c r="F590" s="192">
        <f xml:space="preserve"> F$582</f>
        <v>0</v>
      </c>
      <c r="G590" s="191" t="str">
        <f xml:space="preserve"> G$582</f>
        <v>£m</v>
      </c>
      <c r="H590" s="170"/>
      <c r="I590" s="170"/>
      <c r="J590" s="175"/>
      <c r="K590" s="175"/>
      <c r="L590" s="175"/>
      <c r="M590" s="175"/>
      <c r="N590" s="175"/>
      <c r="O590" s="175"/>
      <c r="P590" s="175"/>
      <c r="Q590" s="175"/>
      <c r="R590" s="175"/>
    </row>
    <row r="591" spans="1:18" s="143" customFormat="1" x14ac:dyDescent="0.35">
      <c r="A591" s="111"/>
      <c r="B591" s="111"/>
      <c r="C591" s="111"/>
      <c r="D591" s="111"/>
      <c r="E591" s="200" t="str">
        <f xml:space="preserve"> E$588</f>
        <v>Company 3 totex sharing adjustment for [unfunded scheme 1] financing adjustment - water resources (17-18 FYA CPIH deflated prices)</v>
      </c>
      <c r="F591" s="192">
        <f xml:space="preserve"> F$588</f>
        <v>0</v>
      </c>
      <c r="G591" s="191" t="str">
        <f xml:space="preserve"> G$588</f>
        <v>£m</v>
      </c>
      <c r="H591" s="170"/>
      <c r="I591" s="170"/>
      <c r="J591" s="175"/>
      <c r="K591" s="175"/>
      <c r="L591" s="175"/>
      <c r="M591" s="175"/>
      <c r="N591" s="175"/>
      <c r="O591" s="175"/>
      <c r="P591" s="175"/>
      <c r="Q591" s="175"/>
      <c r="R591" s="175"/>
    </row>
    <row r="592" spans="1:18" s="143" customFormat="1" x14ac:dyDescent="0.35">
      <c r="A592" s="111"/>
      <c r="B592" s="111"/>
      <c r="C592" s="111"/>
      <c r="D592" s="111"/>
      <c r="E592" s="170" t="s">
        <v>277</v>
      </c>
      <c r="F592" s="192">
        <f xml:space="preserve"> F590 + F591</f>
        <v>0</v>
      </c>
      <c r="G592" s="191" t="s">
        <v>125</v>
      </c>
      <c r="H592" s="170"/>
      <c r="I592" s="170"/>
      <c r="J592" s="175"/>
      <c r="K592" s="175"/>
      <c r="L592" s="175"/>
      <c r="M592" s="175"/>
      <c r="N592" s="175"/>
      <c r="O592" s="175"/>
      <c r="P592" s="175"/>
      <c r="Q592" s="175"/>
      <c r="R592" s="175"/>
    </row>
    <row r="593" spans="1:18" s="143" customFormat="1" x14ac:dyDescent="0.35">
      <c r="A593" s="111"/>
      <c r="B593" s="111"/>
      <c r="C593" s="111"/>
      <c r="D593" s="111"/>
      <c r="E593" s="200"/>
      <c r="F593" s="192"/>
      <c r="G593" s="191"/>
      <c r="H593" s="170"/>
      <c r="I593" s="170"/>
      <c r="J593" s="175"/>
      <c r="K593" s="175"/>
      <c r="L593" s="175"/>
      <c r="M593" s="175"/>
      <c r="N593" s="175"/>
      <c r="O593" s="175"/>
      <c r="P593" s="175"/>
      <c r="Q593" s="175"/>
      <c r="R593" s="175"/>
    </row>
    <row r="594" spans="1:18" s="143" customFormat="1" x14ac:dyDescent="0.35">
      <c r="A594" s="111"/>
      <c r="B594" s="111"/>
      <c r="C594" s="111"/>
      <c r="D594" s="111"/>
      <c r="E594" s="111" t="str">
        <f xml:space="preserve"> InputsR!E$96</f>
        <v>Company 3 PAYG ratio - water resources</v>
      </c>
      <c r="F594" s="167">
        <f xml:space="preserve"> InputsR!F$96</f>
        <v>0</v>
      </c>
      <c r="G594" s="111" t="str">
        <f xml:space="preserve"> InputsR!G$96</f>
        <v>%</v>
      </c>
      <c r="H594" s="111"/>
      <c r="I594" s="111"/>
      <c r="J594" s="111"/>
      <c r="K594" s="111"/>
      <c r="L594" s="111"/>
      <c r="M594" s="111"/>
      <c r="N594" s="111"/>
      <c r="O594" s="111"/>
      <c r="P594" s="111"/>
      <c r="Q594" s="111"/>
      <c r="R594" s="111"/>
    </row>
    <row r="595" spans="1:18" s="143" customFormat="1" x14ac:dyDescent="0.35">
      <c r="A595" s="111"/>
      <c r="B595" s="111"/>
      <c r="C595" s="111"/>
      <c r="D595" s="111"/>
      <c r="E595" s="187" t="str">
        <f xml:space="preserve"> E$511</f>
        <v>Company 3 total totex adjustment for [unfunded scheme 1] - water resources (17-18 FYA CPIH deflated prices)</v>
      </c>
      <c r="F595" s="185">
        <f xml:space="preserve"> F$511</f>
        <v>0</v>
      </c>
      <c r="G595" s="187" t="str">
        <f xml:space="preserve"> G$511</f>
        <v>£m</v>
      </c>
      <c r="H595" s="187"/>
      <c r="I595" s="187"/>
      <c r="J595" s="188"/>
      <c r="K595" s="188"/>
      <c r="L595" s="188"/>
      <c r="M595" s="188"/>
      <c r="N595" s="188"/>
      <c r="O595" s="188"/>
      <c r="P595" s="188"/>
      <c r="Q595" s="188"/>
      <c r="R595" s="188"/>
    </row>
    <row r="596" spans="1:18" s="143" customFormat="1" x14ac:dyDescent="0.35">
      <c r="A596" s="111"/>
      <c r="B596" s="111"/>
      <c r="C596" s="111"/>
      <c r="D596" s="111"/>
      <c r="E596" s="111" t="str">
        <f xml:space="preserve"> InputsR!E$110</f>
        <v>Company 3 penalty for [unfunded scheme 1] - water resources (17-18 FYA CPIH deflated prices)</v>
      </c>
      <c r="F596" s="194">
        <f xml:space="preserve"> InputsR!F$110</f>
        <v>0</v>
      </c>
      <c r="G596" s="111" t="str">
        <f xml:space="preserve"> InputsR!G$110</f>
        <v>£m</v>
      </c>
      <c r="H596" s="187"/>
      <c r="I596" s="187"/>
      <c r="J596" s="188"/>
      <c r="K596" s="188"/>
      <c r="L596" s="188"/>
      <c r="M596" s="188"/>
      <c r="N596" s="188"/>
      <c r="O596" s="188"/>
      <c r="P596" s="188"/>
      <c r="Q596" s="188"/>
      <c r="R596" s="188"/>
    </row>
    <row r="597" spans="1:18" s="143" customFormat="1" x14ac:dyDescent="0.35">
      <c r="A597" s="111"/>
      <c r="B597" s="111"/>
      <c r="C597" s="111"/>
      <c r="D597" s="111"/>
      <c r="E597" s="187" t="str">
        <f xml:space="preserve"> E$592</f>
        <v>Company 3 totex adjustment for [unfunded scheme 1] financing adjustment - water resources (17-18 FYA CPIH deflated prices)</v>
      </c>
      <c r="F597" s="185">
        <f xml:space="preserve"> F$592</f>
        <v>0</v>
      </c>
      <c r="G597" s="187" t="str">
        <f xml:space="preserve"> G$592</f>
        <v>£m</v>
      </c>
      <c r="H597" s="187"/>
      <c r="I597" s="187"/>
      <c r="J597" s="188"/>
      <c r="K597" s="188"/>
      <c r="L597" s="188"/>
      <c r="M597" s="188"/>
      <c r="N597" s="188"/>
      <c r="O597" s="188"/>
      <c r="P597" s="188"/>
      <c r="Q597" s="188"/>
      <c r="R597" s="188"/>
    </row>
    <row r="598" spans="1:18" s="143" customFormat="1" ht="15" thickBot="1" x14ac:dyDescent="0.4">
      <c r="A598" s="111"/>
      <c r="B598" s="111"/>
      <c r="C598" s="111"/>
      <c r="D598" s="111"/>
      <c r="E598" s="178" t="s">
        <v>278</v>
      </c>
      <c r="F598" s="179">
        <f xml:space="preserve"> F594 * ( F595 + F596 + F597 )</f>
        <v>0</v>
      </c>
      <c r="G598" s="178" t="s">
        <v>125</v>
      </c>
      <c r="H598" s="178"/>
      <c r="I598" s="178"/>
      <c r="J598" s="178"/>
      <c r="K598" s="178"/>
      <c r="L598" s="178"/>
      <c r="M598" s="178"/>
      <c r="N598" s="178"/>
      <c r="O598" s="178"/>
      <c r="P598" s="178"/>
      <c r="Q598" s="178"/>
      <c r="R598" s="178"/>
    </row>
    <row r="599" spans="1:18" s="166" customFormat="1" ht="15" thickTop="1" x14ac:dyDescent="0.35">
      <c r="A599" s="168"/>
      <c r="B599" s="168"/>
      <c r="C599" s="168"/>
      <c r="D599" s="168"/>
      <c r="E599" s="168"/>
      <c r="F599" s="168"/>
      <c r="G599" s="168"/>
      <c r="H599" s="168"/>
      <c r="I599" s="168"/>
      <c r="J599" s="168"/>
      <c r="K599" s="168"/>
      <c r="L599" s="168"/>
      <c r="M599" s="168"/>
      <c r="N599" s="168"/>
      <c r="O599" s="168"/>
      <c r="P599" s="168"/>
      <c r="Q599" s="168"/>
      <c r="R599" s="168"/>
    </row>
    <row r="600" spans="1:18" s="143" customFormat="1" x14ac:dyDescent="0.35">
      <c r="A600" s="111"/>
      <c r="B600" s="111"/>
      <c r="C600" s="111"/>
      <c r="D600" s="111"/>
      <c r="E600" s="111" t="str">
        <f xml:space="preserve"> InputsR!E$96</f>
        <v>Company 3 PAYG ratio - water resources</v>
      </c>
      <c r="F600" s="167">
        <f xml:space="preserve"> InputsR!F$96</f>
        <v>0</v>
      </c>
      <c r="G600" s="111" t="str">
        <f xml:space="preserve"> InputsR!G$96</f>
        <v>%</v>
      </c>
      <c r="H600" s="111"/>
      <c r="I600" s="111"/>
      <c r="J600" s="111"/>
      <c r="K600" s="111"/>
      <c r="L600" s="111"/>
      <c r="M600" s="111"/>
      <c r="N600" s="111"/>
      <c r="O600" s="111"/>
      <c r="P600" s="111"/>
      <c r="Q600" s="111"/>
      <c r="R600" s="111"/>
    </row>
    <row r="601" spans="1:18" s="143" customFormat="1" x14ac:dyDescent="0.35">
      <c r="A601" s="111"/>
      <c r="B601" s="111"/>
      <c r="C601" s="111"/>
      <c r="D601" s="111"/>
      <c r="E601" s="187" t="str">
        <f xml:space="preserve"> E$511</f>
        <v>Company 3 total totex adjustment for [unfunded scheme 1] - water resources (17-18 FYA CPIH deflated prices)</v>
      </c>
      <c r="F601" s="185">
        <f xml:space="preserve"> F$511</f>
        <v>0</v>
      </c>
      <c r="G601" s="187" t="str">
        <f xml:space="preserve"> G$511</f>
        <v>£m</v>
      </c>
      <c r="H601" s="187"/>
      <c r="I601" s="187"/>
      <c r="J601" s="188"/>
      <c r="K601" s="188"/>
      <c r="L601" s="188"/>
      <c r="M601" s="188"/>
      <c r="N601" s="188"/>
      <c r="O601" s="188"/>
      <c r="P601" s="188"/>
      <c r="Q601" s="188"/>
      <c r="R601" s="188"/>
    </row>
    <row r="602" spans="1:18" s="143" customFormat="1" x14ac:dyDescent="0.35">
      <c r="A602" s="111"/>
      <c r="B602" s="111"/>
      <c r="C602" s="111"/>
      <c r="D602" s="111"/>
      <c r="E602" s="111" t="str">
        <f xml:space="preserve"> InputsR!E$110</f>
        <v>Company 3 penalty for [unfunded scheme 1] - water resources (17-18 FYA CPIH deflated prices)</v>
      </c>
      <c r="F602" s="194">
        <f xml:space="preserve"> InputsR!F$110</f>
        <v>0</v>
      </c>
      <c r="G602" s="111" t="str">
        <f xml:space="preserve"> InputsR!G$110</f>
        <v>£m</v>
      </c>
      <c r="H602" s="187"/>
      <c r="I602" s="187"/>
      <c r="J602" s="188"/>
      <c r="K602" s="188"/>
      <c r="L602" s="188"/>
      <c r="M602" s="188"/>
      <c r="N602" s="188"/>
      <c r="O602" s="188"/>
      <c r="P602" s="188"/>
      <c r="Q602" s="188"/>
      <c r="R602" s="188"/>
    </row>
    <row r="603" spans="1:18" s="143" customFormat="1" x14ac:dyDescent="0.35">
      <c r="A603" s="111"/>
      <c r="B603" s="111"/>
      <c r="C603" s="111"/>
      <c r="D603" s="111"/>
      <c r="E603" s="187" t="str">
        <f xml:space="preserve"> E$592</f>
        <v>Company 3 totex adjustment for [unfunded scheme 1] financing adjustment - water resources (17-18 FYA CPIH deflated prices)</v>
      </c>
      <c r="F603" s="192">
        <f xml:space="preserve"> F$592</f>
        <v>0</v>
      </c>
      <c r="G603" s="187" t="str">
        <f xml:space="preserve"> G$592</f>
        <v>£m</v>
      </c>
      <c r="H603" s="187"/>
      <c r="I603" s="187"/>
      <c r="J603" s="188"/>
      <c r="K603" s="188"/>
      <c r="L603" s="188"/>
      <c r="M603" s="188"/>
      <c r="N603" s="188"/>
      <c r="O603" s="188"/>
      <c r="P603" s="188"/>
      <c r="Q603" s="188"/>
      <c r="R603" s="188"/>
    </row>
    <row r="604" spans="1:18" ht="15" thickBot="1" x14ac:dyDescent="0.4">
      <c r="A604" s="244"/>
      <c r="B604" s="244"/>
      <c r="C604" s="244"/>
      <c r="D604" s="244"/>
      <c r="E604" s="178" t="s">
        <v>279</v>
      </c>
      <c r="F604" s="179">
        <f xml:space="preserve"> ( 1 - F600 ) * ( F601 + F602 + F603 )</f>
        <v>0</v>
      </c>
      <c r="G604" s="178" t="s">
        <v>125</v>
      </c>
      <c r="H604" s="178"/>
      <c r="I604" s="178"/>
      <c r="J604" s="178"/>
      <c r="K604" s="178"/>
      <c r="L604" s="178"/>
      <c r="M604" s="178"/>
      <c r="N604" s="178"/>
      <c r="O604" s="178"/>
      <c r="P604" s="178"/>
      <c r="Q604" s="178"/>
      <c r="R604" s="178"/>
    </row>
    <row r="605" spans="1:18" ht="15" thickTop="1" x14ac:dyDescent="0.35">
      <c r="A605" s="244"/>
      <c r="B605" s="244"/>
      <c r="C605" s="244"/>
      <c r="D605" s="244"/>
      <c r="E605" s="180"/>
      <c r="F605" s="181"/>
      <c r="G605" s="180"/>
      <c r="H605" s="180"/>
      <c r="I605" s="180"/>
      <c r="J605" s="180"/>
      <c r="K605" s="180"/>
      <c r="L605" s="180"/>
      <c r="M605" s="180"/>
      <c r="N605" s="180"/>
      <c r="O605" s="180"/>
      <c r="P605" s="180"/>
      <c r="Q605" s="180"/>
      <c r="R605" s="180"/>
    </row>
    <row r="606" spans="1:18" x14ac:dyDescent="0.35">
      <c r="A606" s="244"/>
      <c r="B606" s="244"/>
      <c r="C606" s="172" t="s">
        <v>199</v>
      </c>
      <c r="D606" s="172"/>
      <c r="E606" s="111"/>
      <c r="F606" s="111"/>
      <c r="G606" s="111"/>
      <c r="H606" s="167"/>
      <c r="I606" s="167"/>
      <c r="J606" s="167"/>
      <c r="K606" s="167"/>
      <c r="L606" s="167"/>
      <c r="M606" s="167"/>
      <c r="N606" s="167"/>
      <c r="O606" s="167"/>
      <c r="P606" s="167"/>
      <c r="Q606" s="167"/>
      <c r="R606" s="167"/>
    </row>
    <row r="607" spans="1:18" x14ac:dyDescent="0.35">
      <c r="A607" s="244"/>
      <c r="B607" s="244"/>
      <c r="C607" s="244"/>
      <c r="D607" s="244"/>
      <c r="E607" s="111"/>
      <c r="F607" s="111"/>
      <c r="G607" s="111"/>
      <c r="H607" s="167"/>
      <c r="I607" s="167"/>
      <c r="J607" s="167"/>
      <c r="K607" s="167"/>
      <c r="L607" s="167"/>
      <c r="M607" s="167"/>
      <c r="N607" s="167"/>
      <c r="O607" s="167"/>
      <c r="P607" s="167"/>
      <c r="Q607" s="167"/>
      <c r="R607" s="167"/>
    </row>
    <row r="608" spans="1:18" s="166" customFormat="1" x14ac:dyDescent="0.35">
      <c r="A608" s="168"/>
      <c r="B608" s="168"/>
      <c r="C608" s="168"/>
      <c r="D608" s="168"/>
      <c r="E608" s="111" t="str">
        <f xml:space="preserve"> InputsR!E$85</f>
        <v>Company 3 cumulative percentage of allocated spend given gate reached for [unfunded scheme 1]</v>
      </c>
      <c r="F608" s="167">
        <f xml:space="preserve"> InputsR!F$85</f>
        <v>0</v>
      </c>
      <c r="G608" s="111" t="str">
        <f xml:space="preserve"> InputsR!G$85</f>
        <v>%</v>
      </c>
      <c r="H608" s="167"/>
      <c r="I608" s="167"/>
      <c r="J608" s="167"/>
      <c r="K608" s="167"/>
      <c r="L608" s="167"/>
      <c r="M608" s="167"/>
      <c r="N608" s="167"/>
      <c r="O608" s="167"/>
      <c r="P608" s="167"/>
      <c r="Q608" s="167"/>
      <c r="R608" s="167"/>
    </row>
    <row r="609" spans="1:18" s="143" customFormat="1" x14ac:dyDescent="0.35">
      <c r="A609" s="111"/>
      <c r="B609" s="111"/>
      <c r="C609" s="111"/>
      <c r="D609" s="111"/>
      <c r="E609" s="111" t="str">
        <f xml:space="preserve"> InputsR!E$25</f>
        <v>Totex sharing threshold - cumulative spend</v>
      </c>
      <c r="F609" s="167">
        <f xml:space="preserve"> InputsR!F$25</f>
        <v>0.25</v>
      </c>
      <c r="G609" s="111" t="str">
        <f xml:space="preserve"> InputsR!G$25</f>
        <v>%</v>
      </c>
      <c r="H609" s="111"/>
      <c r="I609" s="111"/>
      <c r="J609" s="111"/>
      <c r="K609" s="111"/>
      <c r="L609" s="111"/>
      <c r="M609" s="111"/>
      <c r="N609" s="111"/>
      <c r="O609" s="111"/>
      <c r="P609" s="111"/>
      <c r="Q609" s="111"/>
      <c r="R609" s="111"/>
    </row>
    <row r="610" spans="1:18" s="166" customFormat="1" x14ac:dyDescent="0.35">
      <c r="A610" s="168"/>
      <c r="B610" s="168"/>
      <c r="C610" s="168"/>
      <c r="D610" s="168"/>
      <c r="E610" s="168" t="s">
        <v>175</v>
      </c>
      <c r="F610" s="174">
        <f xml:space="preserve"> IF( F608 &gt; F609, 1, 0 )</f>
        <v>0</v>
      </c>
      <c r="G610" s="168" t="s">
        <v>176</v>
      </c>
      <c r="H610" s="168"/>
      <c r="I610" s="168"/>
      <c r="J610" s="168"/>
      <c r="K610" s="168"/>
      <c r="L610" s="168"/>
      <c r="M610" s="168"/>
      <c r="N610" s="168"/>
      <c r="O610" s="168"/>
      <c r="P610" s="168"/>
      <c r="Q610" s="168"/>
      <c r="R610" s="168"/>
    </row>
    <row r="611" spans="1:18" x14ac:dyDescent="0.35">
      <c r="A611" s="244"/>
      <c r="B611" s="244"/>
      <c r="C611" s="244"/>
      <c r="D611" s="244"/>
      <c r="E611" s="111"/>
      <c r="F611" s="111"/>
      <c r="G611" s="111"/>
      <c r="H611" s="167"/>
      <c r="I611" s="167"/>
      <c r="J611" s="167"/>
      <c r="K611" s="167"/>
      <c r="L611" s="167"/>
      <c r="M611" s="167"/>
      <c r="N611" s="167"/>
      <c r="O611" s="167"/>
      <c r="P611" s="167"/>
      <c r="Q611" s="167"/>
      <c r="R611" s="167"/>
    </row>
    <row r="612" spans="1:18" s="143" customFormat="1" x14ac:dyDescent="0.35">
      <c r="A612" s="111"/>
      <c r="B612" s="111"/>
      <c r="C612" s="111"/>
      <c r="D612" s="111"/>
      <c r="E612" s="111" t="str">
        <f xml:space="preserve"> InputsR!E$93</f>
        <v>Company 3 totex allowance for [unfunded scheme 1] - water network plus (17-18 FYA CPIH deflated prices)</v>
      </c>
      <c r="F612" s="169">
        <f xml:space="preserve"> InputsR!F$93</f>
        <v>0</v>
      </c>
      <c r="G612" s="111" t="str">
        <f xml:space="preserve"> InputsR!G$93</f>
        <v>£m</v>
      </c>
      <c r="H612" s="169"/>
      <c r="I612" s="169"/>
      <c r="J612" s="169"/>
      <c r="K612" s="169"/>
      <c r="L612" s="169"/>
      <c r="M612" s="169"/>
      <c r="N612" s="169"/>
      <c r="O612" s="169"/>
      <c r="P612" s="169"/>
      <c r="Q612" s="169"/>
      <c r="R612" s="169"/>
    </row>
    <row r="613" spans="1:18" s="166" customFormat="1" x14ac:dyDescent="0.35">
      <c r="A613" s="168"/>
      <c r="B613" s="168"/>
      <c r="C613" s="168"/>
      <c r="D613" s="168"/>
      <c r="E613" s="111" t="str">
        <f xml:space="preserve"> InputsR!E$85</f>
        <v>Company 3 cumulative percentage of allocated spend given gate reached for [unfunded scheme 1]</v>
      </c>
      <c r="F613" s="167">
        <f xml:space="preserve"> InputsR!F$85</f>
        <v>0</v>
      </c>
      <c r="G613" s="111" t="str">
        <f xml:space="preserve"> InputsR!G$85</f>
        <v>%</v>
      </c>
      <c r="H613" s="167"/>
      <c r="I613" s="167"/>
      <c r="J613" s="167"/>
      <c r="K613" s="167"/>
      <c r="L613" s="167"/>
      <c r="M613" s="167"/>
      <c r="N613" s="167"/>
      <c r="O613" s="167"/>
      <c r="P613" s="167"/>
      <c r="Q613" s="167"/>
      <c r="R613" s="167"/>
    </row>
    <row r="614" spans="1:18" s="166" customFormat="1" x14ac:dyDescent="0.35">
      <c r="A614" s="168"/>
      <c r="B614" s="168"/>
      <c r="C614" s="168"/>
      <c r="D614" s="168"/>
      <c r="E614" s="168" t="s">
        <v>280</v>
      </c>
      <c r="F614" s="171">
        <f xml:space="preserve"> F612 * F613</f>
        <v>0</v>
      </c>
      <c r="G614" s="168" t="s">
        <v>125</v>
      </c>
      <c r="H614" s="171"/>
      <c r="I614" s="171"/>
      <c r="J614" s="171"/>
      <c r="K614" s="171"/>
      <c r="L614" s="171"/>
      <c r="M614" s="171"/>
      <c r="N614" s="171"/>
      <c r="O614" s="171"/>
      <c r="P614" s="171"/>
      <c r="Q614" s="171"/>
      <c r="R614" s="171"/>
    </row>
    <row r="615" spans="1:18" s="166" customFormat="1" x14ac:dyDescent="0.35">
      <c r="A615" s="168"/>
      <c r="B615" s="168"/>
      <c r="C615" s="168"/>
      <c r="D615" s="168"/>
      <c r="E615" s="168"/>
      <c r="F615" s="171"/>
      <c r="G615" s="168"/>
      <c r="H615" s="171"/>
      <c r="I615" s="171"/>
      <c r="J615" s="171"/>
      <c r="K615" s="171"/>
      <c r="L615" s="171"/>
      <c r="M615" s="171"/>
      <c r="N615" s="171"/>
      <c r="O615" s="171"/>
      <c r="P615" s="171"/>
      <c r="Q615" s="171"/>
      <c r="R615" s="171"/>
    </row>
    <row r="616" spans="1:18" s="166" customFormat="1" x14ac:dyDescent="0.35">
      <c r="A616" s="168"/>
      <c r="B616" s="168"/>
      <c r="C616" s="168"/>
      <c r="D616" s="168"/>
      <c r="E616" s="184" t="str">
        <f xml:space="preserve"> E$497</f>
        <v>Totex sharing application</v>
      </c>
      <c r="F616" s="184">
        <f xml:space="preserve"> F$497</f>
        <v>0</v>
      </c>
      <c r="G616" s="184" t="str">
        <f xml:space="preserve"> G$497</f>
        <v>Boolean</v>
      </c>
      <c r="H616" s="171"/>
      <c r="I616" s="171"/>
      <c r="J616" s="171"/>
      <c r="K616" s="171"/>
      <c r="L616" s="171"/>
      <c r="M616" s="171"/>
      <c r="N616" s="171"/>
      <c r="O616" s="171"/>
      <c r="P616" s="171"/>
      <c r="Q616" s="171"/>
      <c r="R616" s="171"/>
    </row>
    <row r="617" spans="1:18" s="143" customFormat="1" x14ac:dyDescent="0.35">
      <c r="A617" s="111"/>
      <c r="B617" s="111"/>
      <c r="C617" s="111"/>
      <c r="D617" s="111"/>
      <c r="E617" s="111" t="str">
        <f xml:space="preserve"> InputsR!E$107</f>
        <v>Company 3 outturn totex for [unfunded scheme 1] - water network plus (17-18 FYA CPIH deflated prices)</v>
      </c>
      <c r="F617" s="169">
        <f xml:space="preserve"> InputsR!F$107</f>
        <v>0</v>
      </c>
      <c r="G617" s="111" t="str">
        <f xml:space="preserve"> InputsR!G$107</f>
        <v>£m</v>
      </c>
      <c r="H617" s="169"/>
      <c r="I617" s="169"/>
      <c r="J617" s="169"/>
      <c r="K617" s="169"/>
      <c r="L617" s="169"/>
      <c r="M617" s="169"/>
      <c r="N617" s="169"/>
      <c r="O617" s="169"/>
      <c r="P617" s="169"/>
      <c r="Q617" s="169"/>
      <c r="R617" s="169"/>
    </row>
    <row r="618" spans="1:18" s="166" customFormat="1" x14ac:dyDescent="0.35">
      <c r="A618" s="168"/>
      <c r="B618" s="168"/>
      <c r="C618" s="168"/>
      <c r="D618" s="168"/>
      <c r="E618" s="184" t="str">
        <f xml:space="preserve"> E$614</f>
        <v>Company 3 totex allowance for [unfunded scheme 1] given gate reached - water network plus (17-18 FYA CPIH deflated prices)</v>
      </c>
      <c r="F618" s="185">
        <f xml:space="preserve"> F$614</f>
        <v>0</v>
      </c>
      <c r="G618" s="184" t="str">
        <f xml:space="preserve"> G$614</f>
        <v>£m</v>
      </c>
      <c r="H618" s="171"/>
      <c r="I618" s="171"/>
      <c r="J618" s="171"/>
      <c r="K618" s="171"/>
      <c r="L618" s="171"/>
      <c r="M618" s="171"/>
      <c r="N618" s="171"/>
      <c r="O618" s="171"/>
      <c r="P618" s="171"/>
      <c r="Q618" s="171"/>
      <c r="R618" s="171"/>
    </row>
    <row r="619" spans="1:18" s="166" customFormat="1" x14ac:dyDescent="0.35">
      <c r="A619" s="168"/>
      <c r="B619" s="168"/>
      <c r="C619" s="168"/>
      <c r="D619" s="168"/>
      <c r="E619" s="167" t="str">
        <f xml:space="preserve"> InputsR!E$23</f>
        <v>Totex sharing rate</v>
      </c>
      <c r="F619" s="167">
        <f xml:space="preserve"> InputsR!F$23</f>
        <v>0.5</v>
      </c>
      <c r="G619" s="167" t="str">
        <f xml:space="preserve"> InputsR!G$23</f>
        <v>%</v>
      </c>
      <c r="H619" s="167"/>
      <c r="I619" s="167"/>
      <c r="J619" s="167"/>
      <c r="K619" s="167"/>
      <c r="L619" s="167"/>
      <c r="M619" s="167"/>
      <c r="N619" s="167"/>
      <c r="O619" s="167"/>
      <c r="P619" s="167"/>
      <c r="Q619" s="167"/>
      <c r="R619" s="167"/>
    </row>
    <row r="620" spans="1:18" s="166" customFormat="1" x14ac:dyDescent="0.35">
      <c r="A620" s="168"/>
      <c r="B620" s="168"/>
      <c r="C620" s="168"/>
      <c r="D620" s="168"/>
      <c r="E620" s="168" t="s">
        <v>281</v>
      </c>
      <c r="F620" s="171">
        <f xml:space="preserve"> F616 * ( F617 - F618 ) * F619</f>
        <v>0</v>
      </c>
      <c r="G620" s="168" t="s">
        <v>125</v>
      </c>
      <c r="H620" s="171"/>
      <c r="I620" s="171"/>
      <c r="J620" s="171"/>
      <c r="K620" s="171"/>
      <c r="L620" s="171"/>
      <c r="M620" s="171"/>
      <c r="N620" s="171"/>
      <c r="O620" s="171"/>
      <c r="P620" s="171"/>
      <c r="Q620" s="171"/>
      <c r="R620" s="171"/>
    </row>
    <row r="621" spans="1:18" s="166" customFormat="1" x14ac:dyDescent="0.35">
      <c r="A621" s="168"/>
      <c r="B621" s="168"/>
      <c r="C621" s="168"/>
      <c r="D621" s="168"/>
      <c r="E621" s="176"/>
      <c r="F621" s="170"/>
      <c r="G621" s="170"/>
      <c r="H621" s="170"/>
      <c r="I621" s="170"/>
      <c r="J621" s="170"/>
      <c r="K621" s="170"/>
      <c r="L621" s="170"/>
      <c r="M621" s="170"/>
      <c r="N621" s="170"/>
      <c r="O621" s="170"/>
      <c r="P621" s="170"/>
      <c r="Q621" s="170"/>
      <c r="R621" s="170"/>
    </row>
    <row r="622" spans="1:18" s="166" customFormat="1" x14ac:dyDescent="0.35">
      <c r="A622" s="168"/>
      <c r="B622" s="168"/>
      <c r="C622" s="168"/>
      <c r="D622" s="168"/>
      <c r="E622" s="184" t="str">
        <f xml:space="preserve"> E$614</f>
        <v>Company 3 totex allowance for [unfunded scheme 1] given gate reached - water network plus (17-18 FYA CPIH deflated prices)</v>
      </c>
      <c r="F622" s="185">
        <f xml:space="preserve"> F$614</f>
        <v>0</v>
      </c>
      <c r="G622" s="184" t="str">
        <f xml:space="preserve"> G$614</f>
        <v>£m</v>
      </c>
      <c r="H622" s="190"/>
      <c r="I622" s="190"/>
      <c r="J622" s="190"/>
      <c r="K622" s="190"/>
      <c r="L622" s="190"/>
      <c r="M622" s="190"/>
      <c r="N622" s="190"/>
      <c r="O622" s="190"/>
      <c r="P622" s="190"/>
      <c r="Q622" s="190"/>
      <c r="R622" s="190"/>
    </row>
    <row r="623" spans="1:18" s="166" customFormat="1" x14ac:dyDescent="0.35">
      <c r="A623" s="168"/>
      <c r="B623" s="168"/>
      <c r="C623" s="168"/>
      <c r="D623" s="168"/>
      <c r="E623" s="184" t="str">
        <f xml:space="preserve"> E$620</f>
        <v>Company 3 totex sharing adjustment for [unfunded scheme 1] - water network plus (17-18 FYA CPIH deflated prices)</v>
      </c>
      <c r="F623" s="185">
        <f xml:space="preserve"> F$620</f>
        <v>0</v>
      </c>
      <c r="G623" s="184" t="str">
        <f xml:space="preserve"> G$620</f>
        <v>£m</v>
      </c>
      <c r="H623" s="170"/>
      <c r="I623" s="170"/>
      <c r="J623" s="170"/>
      <c r="K623" s="170"/>
      <c r="L623" s="170"/>
      <c r="M623" s="170"/>
      <c r="N623" s="170"/>
      <c r="O623" s="170"/>
      <c r="P623" s="170"/>
      <c r="Q623" s="170"/>
      <c r="R623" s="170"/>
    </row>
    <row r="624" spans="1:18" s="166" customFormat="1" x14ac:dyDescent="0.35">
      <c r="A624" s="168"/>
      <c r="B624" s="168"/>
      <c r="C624" s="168"/>
      <c r="D624" s="168"/>
      <c r="E624" s="191" t="s">
        <v>282</v>
      </c>
      <c r="F624" s="190">
        <f xml:space="preserve"> F622 + F623</f>
        <v>0</v>
      </c>
      <c r="G624" s="191" t="s">
        <v>125</v>
      </c>
      <c r="H624" s="170"/>
      <c r="I624" s="170"/>
      <c r="J624" s="170"/>
      <c r="K624" s="170"/>
      <c r="L624" s="170"/>
      <c r="M624" s="170"/>
      <c r="N624" s="170"/>
      <c r="O624" s="170"/>
      <c r="P624" s="170"/>
      <c r="Q624" s="170"/>
      <c r="R624" s="170"/>
    </row>
    <row r="625" spans="1:18" s="166" customFormat="1" x14ac:dyDescent="0.35">
      <c r="A625" s="168"/>
      <c r="B625" s="168"/>
      <c r="C625" s="168"/>
      <c r="D625" s="168"/>
      <c r="E625" s="191"/>
      <c r="F625" s="190"/>
      <c r="G625" s="191"/>
      <c r="H625" s="170"/>
      <c r="I625" s="170"/>
      <c r="J625" s="170"/>
      <c r="K625" s="170"/>
      <c r="L625" s="170"/>
      <c r="M625" s="170"/>
      <c r="N625" s="170"/>
      <c r="O625" s="170"/>
      <c r="P625" s="170"/>
      <c r="Q625" s="170"/>
      <c r="R625" s="170"/>
    </row>
    <row r="626" spans="1:18" s="166" customFormat="1" x14ac:dyDescent="0.35">
      <c r="A626" s="207"/>
      <c r="B626" s="207"/>
      <c r="C626" s="207"/>
      <c r="D626" s="120" t="s">
        <v>183</v>
      </c>
      <c r="E626" s="120"/>
      <c r="F626" s="208"/>
      <c r="G626" s="199"/>
      <c r="H626" s="170"/>
      <c r="I626" s="170"/>
      <c r="J626" s="170"/>
      <c r="K626" s="170"/>
      <c r="L626" s="170"/>
      <c r="M626" s="170"/>
      <c r="N626" s="170"/>
      <c r="O626" s="170"/>
      <c r="P626" s="170"/>
      <c r="Q626" s="170"/>
      <c r="R626" s="170"/>
    </row>
    <row r="627" spans="1:18" s="166" customFormat="1" x14ac:dyDescent="0.35">
      <c r="A627" s="207"/>
      <c r="B627" s="207"/>
      <c r="C627" s="207"/>
      <c r="D627" s="207"/>
      <c r="E627" s="199"/>
      <c r="F627" s="208"/>
      <c r="G627" s="199"/>
      <c r="H627" s="170"/>
      <c r="I627" s="170"/>
      <c r="J627" s="170"/>
      <c r="K627" s="170"/>
      <c r="L627" s="170"/>
      <c r="M627" s="170"/>
      <c r="N627" s="170"/>
      <c r="O627" s="170"/>
      <c r="P627" s="170"/>
      <c r="Q627" s="170"/>
      <c r="R627" s="170"/>
    </row>
    <row r="628" spans="1:18" s="166" customFormat="1" x14ac:dyDescent="0.35">
      <c r="A628" s="207"/>
      <c r="B628" s="207"/>
      <c r="C628" s="207"/>
      <c r="D628" s="207"/>
      <c r="E628" s="212" t="str">
        <f xml:space="preserve"> InputsR!E$11</f>
        <v>Proportion of costs allocated to gate 2</v>
      </c>
      <c r="F628" s="213">
        <f xml:space="preserve"> InputsR!F$11</f>
        <v>0.15</v>
      </c>
      <c r="G628" s="212" t="str">
        <f xml:space="preserve"> InputsR!G$11</f>
        <v>%</v>
      </c>
      <c r="H628" s="170"/>
      <c r="I628" s="170"/>
      <c r="J628" s="170"/>
      <c r="K628" s="170"/>
      <c r="L628" s="170"/>
      <c r="M628" s="170"/>
      <c r="N628" s="170"/>
      <c r="O628" s="170"/>
      <c r="P628" s="170"/>
      <c r="Q628" s="170"/>
      <c r="R628" s="170"/>
    </row>
    <row r="629" spans="1:18" s="166" customFormat="1" x14ac:dyDescent="0.35">
      <c r="A629" s="207"/>
      <c r="B629" s="207"/>
      <c r="C629" s="207"/>
      <c r="D629" s="207"/>
      <c r="E629" s="212" t="str">
        <f xml:space="preserve"> InputsR!E$13</f>
        <v>Proportion of costs allocated to gate 3</v>
      </c>
      <c r="F629" s="213">
        <f xml:space="preserve"> InputsR!F$13</f>
        <v>0.35</v>
      </c>
      <c r="G629" s="212" t="str">
        <f xml:space="preserve"> InputsR!G$13</f>
        <v>%</v>
      </c>
      <c r="H629" s="170"/>
      <c r="I629" s="170"/>
      <c r="J629" s="170"/>
      <c r="K629" s="170"/>
      <c r="L629" s="170"/>
      <c r="M629" s="170"/>
      <c r="N629" s="170"/>
      <c r="O629" s="170"/>
      <c r="P629" s="170"/>
      <c r="Q629" s="170"/>
      <c r="R629" s="170"/>
    </row>
    <row r="630" spans="1:18" s="166" customFormat="1" x14ac:dyDescent="0.35">
      <c r="A630" s="207"/>
      <c r="B630" s="207"/>
      <c r="C630" s="207"/>
      <c r="D630" s="207"/>
      <c r="E630" s="212" t="str">
        <f xml:space="preserve"> InputsR!E$15</f>
        <v>Proportion of costs allocated to gate 4</v>
      </c>
      <c r="F630" s="213">
        <f xml:space="preserve"> InputsR!F$15</f>
        <v>0.4</v>
      </c>
      <c r="G630" s="212" t="str">
        <f xml:space="preserve"> InputsR!G$15</f>
        <v>%</v>
      </c>
      <c r="H630" s="170"/>
      <c r="I630" s="170"/>
      <c r="J630" s="170"/>
      <c r="K630" s="170"/>
      <c r="L630" s="170"/>
      <c r="M630" s="170"/>
      <c r="N630" s="170"/>
      <c r="O630" s="170"/>
      <c r="P630" s="170"/>
      <c r="Q630" s="170"/>
      <c r="R630" s="170"/>
    </row>
    <row r="631" spans="1:18" s="166" customFormat="1" x14ac:dyDescent="0.35">
      <c r="A631" s="207"/>
      <c r="B631" s="207"/>
      <c r="C631" s="207"/>
      <c r="D631" s="207"/>
      <c r="E631" s="199" t="s">
        <v>283</v>
      </c>
      <c r="F631" s="214">
        <f xml:space="preserve"> SUM( F628:F630 )</f>
        <v>0.9</v>
      </c>
      <c r="G631" s="199" t="s">
        <v>105</v>
      </c>
      <c r="H631" s="170"/>
      <c r="I631" s="170"/>
      <c r="J631" s="170"/>
      <c r="K631" s="170"/>
      <c r="L631" s="170"/>
      <c r="M631" s="170"/>
      <c r="N631" s="170"/>
      <c r="O631" s="170"/>
      <c r="P631" s="170"/>
      <c r="Q631" s="170"/>
      <c r="R631" s="170"/>
    </row>
    <row r="632" spans="1:18" s="166" customFormat="1" x14ac:dyDescent="0.35">
      <c r="A632" s="207"/>
      <c r="B632" s="207"/>
      <c r="C632" s="207"/>
      <c r="D632" s="207"/>
      <c r="E632" s="199"/>
      <c r="F632" s="208"/>
      <c r="G632" s="199"/>
      <c r="H632" s="170"/>
      <c r="I632" s="170"/>
      <c r="J632" s="170"/>
      <c r="K632" s="170"/>
      <c r="L632" s="170"/>
      <c r="M632" s="170"/>
      <c r="N632" s="170"/>
      <c r="O632" s="170"/>
      <c r="P632" s="170"/>
      <c r="Q632" s="170"/>
      <c r="R632" s="170"/>
    </row>
    <row r="633" spans="1:18" s="166" customFormat="1" x14ac:dyDescent="0.35">
      <c r="A633" s="207"/>
      <c r="B633" s="207"/>
      <c r="C633" s="207"/>
      <c r="D633" s="207"/>
      <c r="E633" s="200" t="str">
        <f xml:space="preserve"> E$624</f>
        <v>Company 3 total totex adjustment for [unfunded scheme 1] - water network plus (17-18 FYA CPIH deflated prices)</v>
      </c>
      <c r="F633" s="211">
        <f xml:space="preserve"> F$624</f>
        <v>0</v>
      </c>
      <c r="G633" s="200" t="str">
        <f xml:space="preserve"> G$624</f>
        <v>£m</v>
      </c>
      <c r="H633" s="170"/>
      <c r="I633" s="170"/>
      <c r="J633" s="170"/>
      <c r="K633" s="170"/>
      <c r="L633" s="170"/>
      <c r="M633" s="170"/>
      <c r="N633" s="170"/>
      <c r="O633" s="170"/>
      <c r="P633" s="170"/>
      <c r="Q633" s="170"/>
      <c r="R633" s="170"/>
    </row>
    <row r="634" spans="1:18" s="166" customFormat="1" x14ac:dyDescent="0.35">
      <c r="A634" s="207"/>
      <c r="B634" s="207"/>
      <c r="C634" s="207"/>
      <c r="D634" s="207"/>
      <c r="E634" s="212" t="str">
        <f xml:space="preserve"> InputsR!E$11</f>
        <v>Proportion of costs allocated to gate 2</v>
      </c>
      <c r="F634" s="213">
        <f xml:space="preserve"> InputsR!F$11</f>
        <v>0.15</v>
      </c>
      <c r="G634" s="212" t="str">
        <f xml:space="preserve"> InputsR!G$11</f>
        <v>%</v>
      </c>
      <c r="H634" s="170"/>
      <c r="I634" s="170"/>
      <c r="J634" s="170"/>
      <c r="K634" s="170"/>
      <c r="L634" s="170"/>
      <c r="M634" s="170"/>
      <c r="N634" s="170"/>
      <c r="O634" s="170"/>
      <c r="P634" s="170"/>
      <c r="Q634" s="170"/>
      <c r="R634" s="170"/>
    </row>
    <row r="635" spans="1:18" s="166" customFormat="1" x14ac:dyDescent="0.35">
      <c r="A635" s="207"/>
      <c r="B635" s="207"/>
      <c r="C635" s="207"/>
      <c r="D635" s="207"/>
      <c r="E635" s="200" t="str">
        <f xml:space="preserve"> E$631</f>
        <v>Total proportion of costs allocated to gates 2-4 - company 3 water network plus - unfunded scheme 1</v>
      </c>
      <c r="F635" s="215">
        <f xml:space="preserve"> F$631</f>
        <v>0.9</v>
      </c>
      <c r="G635" s="200" t="str">
        <f xml:space="preserve"> G$631</f>
        <v>%</v>
      </c>
      <c r="H635" s="170"/>
      <c r="I635" s="170"/>
      <c r="J635" s="170"/>
      <c r="K635" s="170"/>
      <c r="L635" s="170"/>
      <c r="M635" s="170"/>
      <c r="N635" s="170"/>
      <c r="O635" s="170"/>
      <c r="P635" s="170"/>
      <c r="Q635" s="170"/>
      <c r="R635" s="170"/>
    </row>
    <row r="636" spans="1:18" s="166" customFormat="1" x14ac:dyDescent="0.35">
      <c r="A636" s="207"/>
      <c r="B636" s="207"/>
      <c r="C636" s="207"/>
      <c r="D636" s="207"/>
      <c r="E636" s="212" t="str">
        <f xml:space="preserve"> InputsR!E$27</f>
        <v>Discount rate</v>
      </c>
      <c r="F636" s="213">
        <f xml:space="preserve"> InputsR!F$27</f>
        <v>2.92E-2</v>
      </c>
      <c r="G636" s="212" t="str">
        <f xml:space="preserve"> InputsR!G$27</f>
        <v>%</v>
      </c>
      <c r="H636" s="170"/>
      <c r="I636" s="170"/>
      <c r="J636" s="170"/>
      <c r="K636" s="170"/>
      <c r="L636" s="170"/>
      <c r="M636" s="170"/>
      <c r="N636" s="170"/>
      <c r="O636" s="170"/>
      <c r="P636" s="170"/>
      <c r="Q636" s="170"/>
      <c r="R636" s="170"/>
    </row>
    <row r="637" spans="1:18" s="166" customFormat="1" x14ac:dyDescent="0.35">
      <c r="A637" s="207"/>
      <c r="B637" s="207"/>
      <c r="C637" s="207"/>
      <c r="D637" s="207"/>
      <c r="E637" s="212" t="str">
        <f xml:space="preserve"> InputsR!E$17</f>
        <v>Years of discounting required for project abandoned at gate 1</v>
      </c>
      <c r="F637" s="216">
        <f xml:space="preserve"> InputsR!F$17</f>
        <v>3</v>
      </c>
      <c r="G637" s="212" t="str">
        <f xml:space="preserve"> InputsR!G$17</f>
        <v>#</v>
      </c>
      <c r="H637" s="170"/>
      <c r="I637" s="170"/>
      <c r="J637" s="170"/>
      <c r="K637" s="170"/>
      <c r="L637" s="170"/>
      <c r="M637" s="170"/>
      <c r="N637" s="170"/>
      <c r="O637" s="170"/>
      <c r="P637" s="170"/>
      <c r="Q637" s="170"/>
      <c r="R637" s="170"/>
    </row>
    <row r="638" spans="1:18" s="166" customFormat="1" x14ac:dyDescent="0.35">
      <c r="A638" s="207"/>
      <c r="B638" s="207"/>
      <c r="C638" s="207"/>
      <c r="D638" s="207"/>
      <c r="E638" s="199" t="s">
        <v>284</v>
      </c>
      <c r="F638" s="208">
        <f xml:space="preserve"> (F634 / F635) * F633 * (1 + F636) ^ F637</f>
        <v>0</v>
      </c>
      <c r="G638" s="199" t="s">
        <v>125</v>
      </c>
      <c r="H638" s="170"/>
      <c r="I638" s="170"/>
      <c r="J638" s="170"/>
      <c r="K638" s="170"/>
      <c r="L638" s="170"/>
      <c r="M638" s="170"/>
      <c r="N638" s="170"/>
      <c r="O638" s="170"/>
      <c r="P638" s="170"/>
      <c r="Q638" s="170"/>
      <c r="R638" s="170"/>
    </row>
    <row r="639" spans="1:18" s="166" customFormat="1" x14ac:dyDescent="0.35">
      <c r="A639" s="207"/>
      <c r="B639" s="207"/>
      <c r="C639" s="207"/>
      <c r="D639" s="207"/>
      <c r="E639" s="199"/>
      <c r="F639" s="208"/>
      <c r="G639" s="199"/>
      <c r="H639" s="170"/>
      <c r="I639" s="170"/>
      <c r="J639" s="170"/>
      <c r="K639" s="170"/>
      <c r="L639" s="170"/>
      <c r="M639" s="170"/>
      <c r="N639" s="170"/>
      <c r="O639" s="170"/>
      <c r="P639" s="170"/>
      <c r="Q639" s="170"/>
      <c r="R639" s="170"/>
    </row>
    <row r="640" spans="1:18" s="166" customFormat="1" x14ac:dyDescent="0.35">
      <c r="A640" s="207"/>
      <c r="B640" s="207"/>
      <c r="C640" s="207"/>
      <c r="D640" s="207"/>
      <c r="E640" s="200" t="str">
        <f xml:space="preserve"> E$624</f>
        <v>Company 3 total totex adjustment for [unfunded scheme 1] - water network plus (17-18 FYA CPIH deflated prices)</v>
      </c>
      <c r="F640" s="211">
        <f xml:space="preserve"> F$624</f>
        <v>0</v>
      </c>
      <c r="G640" s="200" t="str">
        <f xml:space="preserve"> G$624</f>
        <v>£m</v>
      </c>
      <c r="H640" s="170"/>
      <c r="I640" s="170"/>
      <c r="J640" s="170"/>
      <c r="K640" s="170"/>
      <c r="L640" s="170"/>
      <c r="M640" s="170"/>
      <c r="N640" s="170"/>
      <c r="O640" s="170"/>
      <c r="P640" s="170"/>
      <c r="Q640" s="170"/>
      <c r="R640" s="170"/>
    </row>
    <row r="641" spans="1:18" s="166" customFormat="1" x14ac:dyDescent="0.35">
      <c r="A641" s="207"/>
      <c r="B641" s="207"/>
      <c r="C641" s="207"/>
      <c r="D641" s="207"/>
      <c r="E641" s="212" t="str">
        <f xml:space="preserve"> InputsR!E$13</f>
        <v>Proportion of costs allocated to gate 3</v>
      </c>
      <c r="F641" s="213">
        <f xml:space="preserve"> InputsR!F$13</f>
        <v>0.35</v>
      </c>
      <c r="G641" s="212" t="str">
        <f xml:space="preserve"> InputsR!G$13</f>
        <v>%</v>
      </c>
      <c r="H641" s="170"/>
      <c r="I641" s="170"/>
      <c r="J641" s="170"/>
      <c r="K641" s="170"/>
      <c r="L641" s="170"/>
      <c r="M641" s="170"/>
      <c r="N641" s="170"/>
      <c r="O641" s="170"/>
      <c r="P641" s="170"/>
      <c r="Q641" s="170"/>
      <c r="R641" s="170"/>
    </row>
    <row r="642" spans="1:18" s="166" customFormat="1" x14ac:dyDescent="0.35">
      <c r="A642" s="207"/>
      <c r="B642" s="207"/>
      <c r="C642" s="207"/>
      <c r="D642" s="207"/>
      <c r="E642" s="200" t="str">
        <f xml:space="preserve"> E$631</f>
        <v>Total proportion of costs allocated to gates 2-4 - company 3 water network plus - unfunded scheme 1</v>
      </c>
      <c r="F642" s="215">
        <f xml:space="preserve"> F$631</f>
        <v>0.9</v>
      </c>
      <c r="G642" s="200" t="str">
        <f xml:space="preserve"> G$631</f>
        <v>%</v>
      </c>
      <c r="H642" s="170"/>
      <c r="I642" s="170"/>
      <c r="J642" s="170"/>
      <c r="K642" s="170"/>
      <c r="L642" s="170"/>
      <c r="M642" s="170"/>
      <c r="N642" s="170"/>
      <c r="O642" s="170"/>
      <c r="P642" s="170"/>
      <c r="Q642" s="170"/>
      <c r="R642" s="170"/>
    </row>
    <row r="643" spans="1:18" s="166" customFormat="1" x14ac:dyDescent="0.35">
      <c r="A643" s="207"/>
      <c r="B643" s="207"/>
      <c r="C643" s="207"/>
      <c r="D643" s="207"/>
      <c r="E643" s="212" t="str">
        <f xml:space="preserve"> InputsR!E$27</f>
        <v>Discount rate</v>
      </c>
      <c r="F643" s="213">
        <f xml:space="preserve"> InputsR!F$27</f>
        <v>2.92E-2</v>
      </c>
      <c r="G643" s="212" t="str">
        <f xml:space="preserve"> InputsR!G$27</f>
        <v>%</v>
      </c>
      <c r="H643" s="170"/>
      <c r="I643" s="170"/>
      <c r="J643" s="170"/>
      <c r="K643" s="170"/>
      <c r="L643" s="170"/>
      <c r="M643" s="170"/>
      <c r="N643" s="170"/>
      <c r="O643" s="170"/>
      <c r="P643" s="170"/>
      <c r="Q643" s="170"/>
      <c r="R643" s="170"/>
    </row>
    <row r="644" spans="1:18" s="166" customFormat="1" x14ac:dyDescent="0.35">
      <c r="A644" s="207"/>
      <c r="B644" s="207"/>
      <c r="C644" s="207"/>
      <c r="D644" s="207"/>
      <c r="E644" s="212" t="str">
        <f xml:space="preserve"> InputsR!E$19</f>
        <v>Years of discounting required for project abandoned at gate 2</v>
      </c>
      <c r="F644" s="216">
        <f xml:space="preserve"> InputsR!F$19</f>
        <v>2</v>
      </c>
      <c r="G644" s="212" t="str">
        <f xml:space="preserve"> InputsR!G$19</f>
        <v>#</v>
      </c>
      <c r="H644" s="170"/>
      <c r="I644" s="170"/>
      <c r="J644" s="170"/>
      <c r="K644" s="170"/>
      <c r="L644" s="170"/>
      <c r="M644" s="170"/>
      <c r="N644" s="170"/>
      <c r="O644" s="170"/>
      <c r="P644" s="170"/>
      <c r="Q644" s="170"/>
      <c r="R644" s="170"/>
    </row>
    <row r="645" spans="1:18" s="166" customFormat="1" x14ac:dyDescent="0.35">
      <c r="A645" s="207"/>
      <c r="B645" s="207"/>
      <c r="C645" s="207"/>
      <c r="D645" s="207"/>
      <c r="E645" s="199" t="s">
        <v>285</v>
      </c>
      <c r="F645" s="208">
        <f xml:space="preserve"> (F641 / F642) * F640 * (1 + F643) ^ F644</f>
        <v>0</v>
      </c>
      <c r="G645" s="199" t="s">
        <v>125</v>
      </c>
      <c r="H645" s="170"/>
      <c r="I645" s="170"/>
      <c r="J645" s="170"/>
      <c r="K645" s="170"/>
      <c r="L645" s="170"/>
      <c r="M645" s="170"/>
      <c r="N645" s="170"/>
      <c r="O645" s="170"/>
      <c r="P645" s="170"/>
      <c r="Q645" s="170"/>
      <c r="R645" s="170"/>
    </row>
    <row r="646" spans="1:18" s="166" customFormat="1" x14ac:dyDescent="0.35">
      <c r="A646" s="207"/>
      <c r="B646" s="207"/>
      <c r="C646" s="207"/>
      <c r="D646" s="207"/>
      <c r="E646" s="199"/>
      <c r="F646" s="208"/>
      <c r="G646" s="199"/>
      <c r="H646" s="170"/>
      <c r="I646" s="170"/>
      <c r="J646" s="170"/>
      <c r="K646" s="170"/>
      <c r="L646" s="170"/>
      <c r="M646" s="170"/>
      <c r="N646" s="170"/>
      <c r="O646" s="170"/>
      <c r="P646" s="170"/>
      <c r="Q646" s="170"/>
      <c r="R646" s="170"/>
    </row>
    <row r="647" spans="1:18" s="166" customFormat="1" x14ac:dyDescent="0.35">
      <c r="A647" s="207"/>
      <c r="B647" s="207"/>
      <c r="C647" s="207"/>
      <c r="D647" s="207"/>
      <c r="E647" s="200" t="str">
        <f xml:space="preserve"> E$624</f>
        <v>Company 3 total totex adjustment for [unfunded scheme 1] - water network plus (17-18 FYA CPIH deflated prices)</v>
      </c>
      <c r="F647" s="211">
        <f xml:space="preserve"> F$624</f>
        <v>0</v>
      </c>
      <c r="G647" s="200" t="str">
        <f xml:space="preserve"> G$624</f>
        <v>£m</v>
      </c>
      <c r="H647" s="170"/>
      <c r="I647" s="170"/>
      <c r="J647" s="170"/>
      <c r="K647" s="170"/>
      <c r="L647" s="170"/>
      <c r="M647" s="170"/>
      <c r="N647" s="170"/>
      <c r="O647" s="170"/>
      <c r="P647" s="170"/>
      <c r="Q647" s="170"/>
      <c r="R647" s="170"/>
    </row>
    <row r="648" spans="1:18" s="166" customFormat="1" x14ac:dyDescent="0.35">
      <c r="A648" s="207"/>
      <c r="B648" s="207"/>
      <c r="C648" s="207"/>
      <c r="D648" s="207"/>
      <c r="E648" s="212" t="str">
        <f xml:space="preserve"> InputsR!E$15</f>
        <v>Proportion of costs allocated to gate 4</v>
      </c>
      <c r="F648" s="213">
        <f xml:space="preserve"> InputsR!F$15</f>
        <v>0.4</v>
      </c>
      <c r="G648" s="212" t="str">
        <f xml:space="preserve"> InputsR!G$15</f>
        <v>%</v>
      </c>
      <c r="H648" s="170"/>
      <c r="I648" s="170"/>
      <c r="J648" s="170"/>
      <c r="K648" s="170"/>
      <c r="L648" s="170"/>
      <c r="M648" s="170"/>
      <c r="N648" s="170"/>
      <c r="O648" s="170"/>
      <c r="P648" s="170"/>
      <c r="Q648" s="170"/>
      <c r="R648" s="170"/>
    </row>
    <row r="649" spans="1:18" s="166" customFormat="1" x14ac:dyDescent="0.35">
      <c r="A649" s="207"/>
      <c r="B649" s="207"/>
      <c r="C649" s="207"/>
      <c r="D649" s="207"/>
      <c r="E649" s="200" t="str">
        <f xml:space="preserve"> E$631</f>
        <v>Total proportion of costs allocated to gates 2-4 - company 3 water network plus - unfunded scheme 1</v>
      </c>
      <c r="F649" s="215">
        <f xml:space="preserve"> F$631</f>
        <v>0.9</v>
      </c>
      <c r="G649" s="200" t="str">
        <f xml:space="preserve"> G$631</f>
        <v>%</v>
      </c>
      <c r="H649" s="170"/>
      <c r="I649" s="170"/>
      <c r="J649" s="170"/>
      <c r="K649" s="170"/>
      <c r="L649" s="170"/>
      <c r="M649" s="170"/>
      <c r="N649" s="170"/>
      <c r="O649" s="170"/>
      <c r="P649" s="170"/>
      <c r="Q649" s="170"/>
      <c r="R649" s="170"/>
    </row>
    <row r="650" spans="1:18" s="166" customFormat="1" x14ac:dyDescent="0.35">
      <c r="A650" s="207"/>
      <c r="B650" s="207"/>
      <c r="C650" s="207"/>
      <c r="D650" s="207"/>
      <c r="E650" s="212" t="str">
        <f xml:space="preserve"> InputsR!E$27</f>
        <v>Discount rate</v>
      </c>
      <c r="F650" s="213">
        <f xml:space="preserve"> InputsR!F$27</f>
        <v>2.92E-2</v>
      </c>
      <c r="G650" s="212" t="str">
        <f xml:space="preserve"> InputsR!G$27</f>
        <v>%</v>
      </c>
      <c r="H650" s="170"/>
      <c r="I650" s="170"/>
      <c r="J650" s="170"/>
      <c r="K650" s="170"/>
      <c r="L650" s="170"/>
      <c r="M650" s="170"/>
      <c r="N650" s="170"/>
      <c r="O650" s="170"/>
      <c r="P650" s="170"/>
      <c r="Q650" s="170"/>
      <c r="R650" s="170"/>
    </row>
    <row r="651" spans="1:18" s="166" customFormat="1" x14ac:dyDescent="0.35">
      <c r="A651" s="207"/>
      <c r="B651" s="207"/>
      <c r="C651" s="207"/>
      <c r="D651" s="207"/>
      <c r="E651" s="212" t="str">
        <f xml:space="preserve"> InputsR!E$21</f>
        <v>Years of discounting required for project abandoned at gate 3</v>
      </c>
      <c r="F651" s="216">
        <f xml:space="preserve"> InputsR!F$21</f>
        <v>1</v>
      </c>
      <c r="G651" s="212" t="str">
        <f xml:space="preserve"> InputsR!G$21</f>
        <v>#</v>
      </c>
      <c r="H651" s="170"/>
      <c r="I651" s="170"/>
      <c r="J651" s="170"/>
      <c r="K651" s="170"/>
      <c r="L651" s="170"/>
      <c r="M651" s="170"/>
      <c r="N651" s="170"/>
      <c r="O651" s="170"/>
      <c r="P651" s="170"/>
      <c r="Q651" s="170"/>
      <c r="R651" s="170"/>
    </row>
    <row r="652" spans="1:18" s="166" customFormat="1" x14ac:dyDescent="0.35">
      <c r="A652" s="207"/>
      <c r="B652" s="207"/>
      <c r="C652" s="207"/>
      <c r="D652" s="207"/>
      <c r="E652" s="199" t="s">
        <v>286</v>
      </c>
      <c r="F652" s="208">
        <f xml:space="preserve"> (F648 / F649) * F647 * (1 + F650) ^ F651</f>
        <v>0</v>
      </c>
      <c r="G652" s="199" t="s">
        <v>125</v>
      </c>
      <c r="H652" s="170"/>
      <c r="I652" s="170"/>
      <c r="J652" s="170"/>
      <c r="K652" s="170"/>
      <c r="L652" s="170"/>
      <c r="M652" s="170"/>
      <c r="N652" s="170"/>
      <c r="O652" s="170"/>
      <c r="P652" s="170"/>
      <c r="Q652" s="170"/>
      <c r="R652" s="170"/>
    </row>
    <row r="653" spans="1:18" s="166" customFormat="1" x14ac:dyDescent="0.35">
      <c r="A653" s="207"/>
      <c r="B653" s="207"/>
      <c r="C653" s="207"/>
      <c r="D653" s="207"/>
      <c r="E653" s="199"/>
      <c r="F653" s="208"/>
      <c r="G653" s="199"/>
      <c r="H653" s="170"/>
      <c r="I653" s="170"/>
      <c r="J653" s="170"/>
      <c r="K653" s="170"/>
      <c r="L653" s="170"/>
      <c r="M653" s="170"/>
      <c r="N653" s="170"/>
      <c r="O653" s="170"/>
      <c r="P653" s="170"/>
      <c r="Q653" s="170"/>
      <c r="R653" s="170"/>
    </row>
    <row r="654" spans="1:18" s="166" customFormat="1" x14ac:dyDescent="0.35">
      <c r="A654" s="207"/>
      <c r="B654" s="207"/>
      <c r="C654" s="207"/>
      <c r="D654" s="207"/>
      <c r="E654" s="200" t="str">
        <f xml:space="preserve"> E$638</f>
        <v>Company 3 total totex adjustment for [unfunded scheme 1] financing adjustment (gate 2 element) (gate 1 abandonment) - water network plus (17-18 FYA CPIH deflated prices)</v>
      </c>
      <c r="F654" s="211">
        <f xml:space="preserve"> F$638</f>
        <v>0</v>
      </c>
      <c r="G654" s="200" t="str">
        <f xml:space="preserve"> G$638</f>
        <v>£m</v>
      </c>
      <c r="H654" s="170"/>
      <c r="I654" s="170"/>
      <c r="J654" s="170"/>
      <c r="K654" s="170"/>
      <c r="L654" s="170"/>
      <c r="M654" s="170"/>
      <c r="N654" s="170"/>
      <c r="O654" s="170"/>
      <c r="P654" s="170"/>
      <c r="Q654" s="170"/>
      <c r="R654" s="170"/>
    </row>
    <row r="655" spans="1:18" s="166" customFormat="1" x14ac:dyDescent="0.35">
      <c r="A655" s="207"/>
      <c r="B655" s="207"/>
      <c r="C655" s="207"/>
      <c r="D655" s="207"/>
      <c r="E655" s="200" t="str">
        <f xml:space="preserve"> E$645</f>
        <v>Company 3 total totex adjustment for [unfunded scheme 1] financing adjustment (gate 3 element) (gate 1 abandonment) - water network plus (17-18 FYA CPIH deflated prices)</v>
      </c>
      <c r="F655" s="211">
        <f xml:space="preserve"> F$645</f>
        <v>0</v>
      </c>
      <c r="G655" s="200" t="str">
        <f xml:space="preserve"> G$645</f>
        <v>£m</v>
      </c>
      <c r="H655" s="170"/>
      <c r="I655" s="170"/>
      <c r="J655" s="170"/>
      <c r="K655" s="170"/>
      <c r="L655" s="170"/>
      <c r="M655" s="170"/>
      <c r="N655" s="170"/>
      <c r="O655" s="170"/>
      <c r="P655" s="170"/>
      <c r="Q655" s="170"/>
      <c r="R655" s="170"/>
    </row>
    <row r="656" spans="1:18" s="166" customFormat="1" x14ac:dyDescent="0.35">
      <c r="A656" s="207"/>
      <c r="B656" s="207"/>
      <c r="C656" s="207"/>
      <c r="D656" s="207"/>
      <c r="E656" s="200" t="str">
        <f xml:space="preserve"> E$652</f>
        <v>Company 3 total totex adjustment for [unfunded scheme 1] financing adjustment (gate 4 element) (gate 1 abandonment) - water network plus (17-18 FYA CPIH deflated prices)</v>
      </c>
      <c r="F656" s="211">
        <f xml:space="preserve"> F$652</f>
        <v>0</v>
      </c>
      <c r="G656" s="200" t="str">
        <f xml:space="preserve"> G$652</f>
        <v>£m</v>
      </c>
      <c r="H656" s="170"/>
      <c r="I656" s="170"/>
      <c r="J656" s="170"/>
      <c r="K656" s="170"/>
      <c r="L656" s="170"/>
      <c r="M656" s="170"/>
      <c r="N656" s="170"/>
      <c r="O656" s="170"/>
      <c r="P656" s="170"/>
      <c r="Q656" s="170"/>
      <c r="R656" s="170"/>
    </row>
    <row r="657" spans="1:18" s="166" customFormat="1" x14ac:dyDescent="0.35">
      <c r="A657" s="207"/>
      <c r="B657" s="207"/>
      <c r="C657" s="207"/>
      <c r="D657" s="207"/>
      <c r="E657" s="199" t="s">
        <v>287</v>
      </c>
      <c r="F657" s="208">
        <f xml:space="preserve"> SUM( F654:F656 )</f>
        <v>0</v>
      </c>
      <c r="G657" s="199" t="s">
        <v>125</v>
      </c>
      <c r="H657" s="170"/>
      <c r="I657" s="170"/>
      <c r="J657" s="170"/>
      <c r="K657" s="170"/>
      <c r="L657" s="170"/>
      <c r="M657" s="170"/>
      <c r="N657" s="170"/>
      <c r="O657" s="170"/>
      <c r="P657" s="170"/>
      <c r="Q657" s="170"/>
      <c r="R657" s="170"/>
    </row>
    <row r="658" spans="1:18" s="166" customFormat="1" x14ac:dyDescent="0.35">
      <c r="A658" s="207"/>
      <c r="B658" s="207"/>
      <c r="C658" s="207"/>
      <c r="D658" s="207"/>
      <c r="E658" s="199"/>
      <c r="F658" s="208"/>
      <c r="G658" s="199"/>
      <c r="H658" s="170"/>
      <c r="I658" s="170"/>
      <c r="J658" s="170"/>
      <c r="K658" s="170"/>
      <c r="L658" s="170"/>
      <c r="M658" s="170"/>
      <c r="N658" s="170"/>
      <c r="O658" s="170"/>
      <c r="P658" s="170"/>
      <c r="Q658" s="170"/>
      <c r="R658" s="170"/>
    </row>
    <row r="659" spans="1:18" s="166" customFormat="1" x14ac:dyDescent="0.35">
      <c r="A659" s="207"/>
      <c r="B659" s="207"/>
      <c r="C659" s="207"/>
      <c r="D659" s="120" t="s">
        <v>189</v>
      </c>
      <c r="E659" s="120"/>
      <c r="F659" s="208"/>
      <c r="G659" s="199"/>
      <c r="H659" s="170"/>
      <c r="I659" s="170"/>
      <c r="J659" s="170"/>
      <c r="K659" s="170"/>
      <c r="L659" s="170"/>
      <c r="M659" s="170"/>
      <c r="N659" s="170"/>
      <c r="O659" s="170"/>
      <c r="P659" s="170"/>
      <c r="Q659" s="170"/>
      <c r="R659" s="170"/>
    </row>
    <row r="660" spans="1:18" s="166" customFormat="1" x14ac:dyDescent="0.35">
      <c r="A660" s="207"/>
      <c r="B660" s="207"/>
      <c r="C660" s="207"/>
      <c r="D660" s="207"/>
      <c r="E660" s="199"/>
      <c r="F660" s="208"/>
      <c r="G660" s="199"/>
      <c r="H660" s="170"/>
      <c r="I660" s="170"/>
      <c r="J660" s="170"/>
      <c r="K660" s="170"/>
      <c r="L660" s="170"/>
      <c r="M660" s="170"/>
      <c r="N660" s="170"/>
      <c r="O660" s="170"/>
      <c r="P660" s="170"/>
      <c r="Q660" s="170"/>
      <c r="R660" s="170"/>
    </row>
    <row r="661" spans="1:18" s="166" customFormat="1" x14ac:dyDescent="0.35">
      <c r="A661" s="207"/>
      <c r="B661" s="207"/>
      <c r="C661" s="207"/>
      <c r="D661" s="207"/>
      <c r="E661" s="212" t="str">
        <f xml:space="preserve"> InputsR!E$13</f>
        <v>Proportion of costs allocated to gate 3</v>
      </c>
      <c r="F661" s="213">
        <f xml:space="preserve"> InputsR!F$13</f>
        <v>0.35</v>
      </c>
      <c r="G661" s="212" t="str">
        <f xml:space="preserve"> InputsR!G$13</f>
        <v>%</v>
      </c>
      <c r="H661" s="170"/>
      <c r="I661" s="170"/>
      <c r="J661" s="170"/>
      <c r="K661" s="170"/>
      <c r="L661" s="170"/>
      <c r="M661" s="170"/>
      <c r="N661" s="170"/>
      <c r="O661" s="170"/>
      <c r="P661" s="170"/>
      <c r="Q661" s="170"/>
      <c r="R661" s="170"/>
    </row>
    <row r="662" spans="1:18" s="166" customFormat="1" x14ac:dyDescent="0.35">
      <c r="A662" s="207"/>
      <c r="B662" s="207"/>
      <c r="C662" s="207"/>
      <c r="D662" s="207"/>
      <c r="E662" s="212" t="str">
        <f xml:space="preserve"> InputsR!E$15</f>
        <v>Proportion of costs allocated to gate 4</v>
      </c>
      <c r="F662" s="213">
        <f xml:space="preserve"> InputsR!F$15</f>
        <v>0.4</v>
      </c>
      <c r="G662" s="212" t="str">
        <f xml:space="preserve"> InputsR!G$15</f>
        <v>%</v>
      </c>
      <c r="H662" s="170"/>
      <c r="I662" s="170"/>
      <c r="J662" s="170"/>
      <c r="K662" s="170"/>
      <c r="L662" s="170"/>
      <c r="M662" s="170"/>
      <c r="N662" s="170"/>
      <c r="O662" s="170"/>
      <c r="P662" s="170"/>
      <c r="Q662" s="170"/>
      <c r="R662" s="170"/>
    </row>
    <row r="663" spans="1:18" s="166" customFormat="1" x14ac:dyDescent="0.35">
      <c r="A663" s="207"/>
      <c r="B663" s="207"/>
      <c r="C663" s="207"/>
      <c r="D663" s="207"/>
      <c r="E663" s="199" t="s">
        <v>288</v>
      </c>
      <c r="F663" s="214">
        <f>SUM( F661:F662 )</f>
        <v>0.75</v>
      </c>
      <c r="G663" s="199" t="s">
        <v>105</v>
      </c>
      <c r="H663" s="170"/>
      <c r="I663" s="170"/>
      <c r="J663" s="170"/>
      <c r="K663" s="170"/>
      <c r="L663" s="170"/>
      <c r="M663" s="170"/>
      <c r="N663" s="170"/>
      <c r="O663" s="170"/>
      <c r="P663" s="170"/>
      <c r="Q663" s="170"/>
      <c r="R663" s="170"/>
    </row>
    <row r="664" spans="1:18" s="166" customFormat="1" x14ac:dyDescent="0.35">
      <c r="A664" s="207"/>
      <c r="B664" s="207"/>
      <c r="C664" s="207"/>
      <c r="D664" s="207"/>
      <c r="E664" s="199"/>
      <c r="F664" s="208"/>
      <c r="G664" s="199"/>
      <c r="H664" s="170"/>
      <c r="I664" s="170"/>
      <c r="J664" s="170"/>
      <c r="K664" s="170"/>
      <c r="L664" s="170"/>
      <c r="M664" s="170"/>
      <c r="N664" s="170"/>
      <c r="O664" s="170"/>
      <c r="P664" s="170"/>
      <c r="Q664" s="170"/>
      <c r="R664" s="170"/>
    </row>
    <row r="665" spans="1:18" s="166" customFormat="1" x14ac:dyDescent="0.35">
      <c r="A665" s="207"/>
      <c r="B665" s="207"/>
      <c r="C665" s="207"/>
      <c r="D665" s="207"/>
      <c r="E665" s="200" t="str">
        <f xml:space="preserve"> E$624</f>
        <v>Company 3 total totex adjustment for [unfunded scheme 1] - water network plus (17-18 FYA CPIH deflated prices)</v>
      </c>
      <c r="F665" s="211">
        <f xml:space="preserve"> F$624</f>
        <v>0</v>
      </c>
      <c r="G665" s="200" t="str">
        <f xml:space="preserve"> G$624</f>
        <v>£m</v>
      </c>
      <c r="H665" s="170"/>
      <c r="I665" s="170"/>
      <c r="J665" s="170"/>
      <c r="K665" s="170"/>
      <c r="L665" s="170"/>
      <c r="M665" s="170"/>
      <c r="N665" s="170"/>
      <c r="O665" s="170"/>
      <c r="P665" s="170"/>
      <c r="Q665" s="170"/>
      <c r="R665" s="170"/>
    </row>
    <row r="666" spans="1:18" s="166" customFormat="1" x14ac:dyDescent="0.35">
      <c r="A666" s="207"/>
      <c r="B666" s="207"/>
      <c r="C666" s="207"/>
      <c r="D666" s="207"/>
      <c r="E666" s="212" t="str">
        <f xml:space="preserve"> InputsR!E$13</f>
        <v>Proportion of costs allocated to gate 3</v>
      </c>
      <c r="F666" s="213">
        <f xml:space="preserve"> InputsR!F$13</f>
        <v>0.35</v>
      </c>
      <c r="G666" s="212" t="str">
        <f xml:space="preserve"> InputsR!G$13</f>
        <v>%</v>
      </c>
      <c r="H666" s="170"/>
      <c r="I666" s="170"/>
      <c r="J666" s="170"/>
      <c r="K666" s="170"/>
      <c r="L666" s="170"/>
      <c r="M666" s="170"/>
      <c r="N666" s="170"/>
      <c r="O666" s="170"/>
      <c r="P666" s="170"/>
      <c r="Q666" s="170"/>
      <c r="R666" s="170"/>
    </row>
    <row r="667" spans="1:18" s="166" customFormat="1" x14ac:dyDescent="0.35">
      <c r="A667" s="207"/>
      <c r="B667" s="207"/>
      <c r="C667" s="207"/>
      <c r="D667" s="207"/>
      <c r="E667" s="200" t="str">
        <f xml:space="preserve"> E$663</f>
        <v>Total proportion of costs allocated to gates 3-4 - company 3 water network plus - unfunded scheme 1</v>
      </c>
      <c r="F667" s="215">
        <f xml:space="preserve"> F$663</f>
        <v>0.75</v>
      </c>
      <c r="G667" s="200" t="str">
        <f xml:space="preserve"> G$663</f>
        <v>%</v>
      </c>
      <c r="H667" s="170"/>
      <c r="I667" s="170"/>
      <c r="J667" s="170"/>
      <c r="K667" s="170"/>
      <c r="L667" s="170"/>
      <c r="M667" s="170"/>
      <c r="N667" s="170"/>
      <c r="O667" s="170"/>
      <c r="P667" s="170"/>
      <c r="Q667" s="170"/>
      <c r="R667" s="170"/>
    </row>
    <row r="668" spans="1:18" s="166" customFormat="1" x14ac:dyDescent="0.35">
      <c r="A668" s="207"/>
      <c r="B668" s="207"/>
      <c r="C668" s="207"/>
      <c r="D668" s="207"/>
      <c r="E668" s="212" t="str">
        <f xml:space="preserve"> InputsR!E$27</f>
        <v>Discount rate</v>
      </c>
      <c r="F668" s="213">
        <f xml:space="preserve"> InputsR!F$27</f>
        <v>2.92E-2</v>
      </c>
      <c r="G668" s="212" t="str">
        <f xml:space="preserve"> InputsR!G$27</f>
        <v>%</v>
      </c>
      <c r="H668" s="170"/>
      <c r="I668" s="170"/>
      <c r="J668" s="170"/>
      <c r="K668" s="170"/>
      <c r="L668" s="170"/>
      <c r="M668" s="170"/>
      <c r="N668" s="170"/>
      <c r="O668" s="170"/>
      <c r="P668" s="170"/>
      <c r="Q668" s="170"/>
      <c r="R668" s="170"/>
    </row>
    <row r="669" spans="1:18" s="166" customFormat="1" x14ac:dyDescent="0.35">
      <c r="A669" s="207"/>
      <c r="B669" s="207"/>
      <c r="C669" s="207"/>
      <c r="D669" s="207"/>
      <c r="E669" s="212" t="str">
        <f xml:space="preserve"> InputsR!E$19</f>
        <v>Years of discounting required for project abandoned at gate 2</v>
      </c>
      <c r="F669" s="216">
        <f xml:space="preserve"> InputsR!F$19</f>
        <v>2</v>
      </c>
      <c r="G669" s="212" t="str">
        <f xml:space="preserve"> InputsR!G$19</f>
        <v>#</v>
      </c>
      <c r="H669" s="170"/>
      <c r="I669" s="170"/>
      <c r="J669" s="170"/>
      <c r="K669" s="170"/>
      <c r="L669" s="170"/>
      <c r="M669" s="170"/>
      <c r="N669" s="170"/>
      <c r="O669" s="170"/>
      <c r="P669" s="170"/>
      <c r="Q669" s="170"/>
      <c r="R669" s="170"/>
    </row>
    <row r="670" spans="1:18" s="166" customFormat="1" x14ac:dyDescent="0.35">
      <c r="A670" s="207"/>
      <c r="B670" s="207"/>
      <c r="C670" s="207"/>
      <c r="D670" s="207"/>
      <c r="E670" s="199" t="s">
        <v>289</v>
      </c>
      <c r="F670" s="208">
        <f xml:space="preserve"> (F666 / F667) * F665 * (1 + F668) ^ F669</f>
        <v>0</v>
      </c>
      <c r="G670" s="199" t="s">
        <v>125</v>
      </c>
      <c r="H670" s="170"/>
      <c r="I670" s="170"/>
      <c r="J670" s="170"/>
      <c r="K670" s="170"/>
      <c r="L670" s="170"/>
      <c r="M670" s="170"/>
      <c r="N670" s="170"/>
      <c r="O670" s="170"/>
      <c r="P670" s="170"/>
      <c r="Q670" s="170"/>
      <c r="R670" s="170"/>
    </row>
    <row r="671" spans="1:18" s="166" customFormat="1" x14ac:dyDescent="0.35">
      <c r="A671" s="207"/>
      <c r="B671" s="207"/>
      <c r="C671" s="207"/>
      <c r="D671" s="207"/>
      <c r="E671" s="199"/>
      <c r="F671" s="208"/>
      <c r="G671" s="199"/>
      <c r="H671" s="170"/>
      <c r="I671" s="170"/>
      <c r="J671" s="170"/>
      <c r="K671" s="170"/>
      <c r="L671" s="170"/>
      <c r="M671" s="170"/>
      <c r="N671" s="170"/>
      <c r="O671" s="170"/>
      <c r="P671" s="170"/>
      <c r="Q671" s="170"/>
      <c r="R671" s="170"/>
    </row>
    <row r="672" spans="1:18" s="166" customFormat="1" x14ac:dyDescent="0.35">
      <c r="A672" s="207"/>
      <c r="B672" s="207"/>
      <c r="C672" s="207"/>
      <c r="D672" s="207"/>
      <c r="E672" s="200" t="str">
        <f xml:space="preserve"> E$624</f>
        <v>Company 3 total totex adjustment for [unfunded scheme 1] - water network plus (17-18 FYA CPIH deflated prices)</v>
      </c>
      <c r="F672" s="211">
        <f xml:space="preserve"> F$624</f>
        <v>0</v>
      </c>
      <c r="G672" s="200" t="str">
        <f xml:space="preserve"> G$624</f>
        <v>£m</v>
      </c>
      <c r="H672" s="170"/>
      <c r="I672" s="170"/>
      <c r="J672" s="170"/>
      <c r="K672" s="170"/>
      <c r="L672" s="170"/>
      <c r="M672" s="170"/>
      <c r="N672" s="170"/>
      <c r="O672" s="170"/>
      <c r="P672" s="170"/>
      <c r="Q672" s="170"/>
      <c r="R672" s="170"/>
    </row>
    <row r="673" spans="1:18" s="166" customFormat="1" x14ac:dyDescent="0.35">
      <c r="A673" s="207"/>
      <c r="B673" s="207"/>
      <c r="C673" s="207"/>
      <c r="D673" s="207"/>
      <c r="E673" s="212" t="str">
        <f xml:space="preserve"> InputsR!E$15</f>
        <v>Proportion of costs allocated to gate 4</v>
      </c>
      <c r="F673" s="213">
        <f xml:space="preserve"> InputsR!F$15</f>
        <v>0.4</v>
      </c>
      <c r="G673" s="212" t="str">
        <f xml:space="preserve"> InputsR!G$15</f>
        <v>%</v>
      </c>
      <c r="H673" s="170"/>
      <c r="I673" s="170"/>
      <c r="J673" s="170"/>
      <c r="K673" s="170"/>
      <c r="L673" s="170"/>
      <c r="M673" s="170"/>
      <c r="N673" s="170"/>
      <c r="O673" s="170"/>
      <c r="P673" s="170"/>
      <c r="Q673" s="170"/>
      <c r="R673" s="170"/>
    </row>
    <row r="674" spans="1:18" s="166" customFormat="1" x14ac:dyDescent="0.35">
      <c r="A674" s="207"/>
      <c r="B674" s="207"/>
      <c r="C674" s="207"/>
      <c r="D674" s="207"/>
      <c r="E674" s="200" t="str">
        <f xml:space="preserve"> E$663</f>
        <v>Total proportion of costs allocated to gates 3-4 - company 3 water network plus - unfunded scheme 1</v>
      </c>
      <c r="F674" s="215">
        <f xml:space="preserve"> F$663</f>
        <v>0.75</v>
      </c>
      <c r="G674" s="200" t="str">
        <f xml:space="preserve"> G$663</f>
        <v>%</v>
      </c>
      <c r="H674" s="170"/>
      <c r="I674" s="170"/>
      <c r="J674" s="170"/>
      <c r="K674" s="170"/>
      <c r="L674" s="170"/>
      <c r="M674" s="170"/>
      <c r="N674" s="170"/>
      <c r="O674" s="170"/>
      <c r="P674" s="170"/>
      <c r="Q674" s="170"/>
      <c r="R674" s="170"/>
    </row>
    <row r="675" spans="1:18" s="166" customFormat="1" x14ac:dyDescent="0.35">
      <c r="A675" s="207"/>
      <c r="B675" s="207"/>
      <c r="C675" s="207"/>
      <c r="D675" s="207"/>
      <c r="E675" s="212" t="str">
        <f xml:space="preserve"> InputsR!E$27</f>
        <v>Discount rate</v>
      </c>
      <c r="F675" s="213">
        <f xml:space="preserve"> InputsR!F$27</f>
        <v>2.92E-2</v>
      </c>
      <c r="G675" s="212" t="str">
        <f xml:space="preserve"> InputsR!G$27</f>
        <v>%</v>
      </c>
      <c r="H675" s="170"/>
      <c r="I675" s="170"/>
      <c r="J675" s="170"/>
      <c r="K675" s="170"/>
      <c r="L675" s="170"/>
      <c r="M675" s="170"/>
      <c r="N675" s="170"/>
      <c r="O675" s="170"/>
      <c r="P675" s="170"/>
      <c r="Q675" s="170"/>
      <c r="R675" s="170"/>
    </row>
    <row r="676" spans="1:18" s="166" customFormat="1" x14ac:dyDescent="0.35">
      <c r="A676" s="207"/>
      <c r="B676" s="207"/>
      <c r="C676" s="207"/>
      <c r="D676" s="207"/>
      <c r="E676" s="212" t="str">
        <f xml:space="preserve"> InputsR!E$21</f>
        <v>Years of discounting required for project abandoned at gate 3</v>
      </c>
      <c r="F676" s="216">
        <f xml:space="preserve"> InputsR!F$21</f>
        <v>1</v>
      </c>
      <c r="G676" s="212" t="str">
        <f xml:space="preserve"> InputsR!G$21</f>
        <v>#</v>
      </c>
      <c r="H676" s="170"/>
      <c r="I676" s="170"/>
      <c r="J676" s="170"/>
      <c r="K676" s="170"/>
      <c r="L676" s="170"/>
      <c r="M676" s="170"/>
      <c r="N676" s="170"/>
      <c r="O676" s="170"/>
      <c r="P676" s="170"/>
      <c r="Q676" s="170"/>
      <c r="R676" s="170"/>
    </row>
    <row r="677" spans="1:18" s="166" customFormat="1" x14ac:dyDescent="0.35">
      <c r="A677" s="207"/>
      <c r="B677" s="207"/>
      <c r="C677" s="207"/>
      <c r="D677" s="207"/>
      <c r="E677" s="199" t="s">
        <v>290</v>
      </c>
      <c r="F677" s="208">
        <f xml:space="preserve"> (F673 / F674) * F672 * (1 + F675) ^ F676</f>
        <v>0</v>
      </c>
      <c r="G677" s="199" t="s">
        <v>125</v>
      </c>
      <c r="H677" s="170"/>
      <c r="I677" s="170"/>
      <c r="J677" s="170"/>
      <c r="K677" s="170"/>
      <c r="L677" s="170"/>
      <c r="M677" s="170"/>
      <c r="N677" s="170"/>
      <c r="O677" s="170"/>
      <c r="P677" s="170"/>
      <c r="Q677" s="170"/>
      <c r="R677" s="170"/>
    </row>
    <row r="678" spans="1:18" s="166" customFormat="1" x14ac:dyDescent="0.35">
      <c r="A678" s="207"/>
      <c r="B678" s="207"/>
      <c r="C678" s="207"/>
      <c r="D678" s="207"/>
      <c r="E678" s="199"/>
      <c r="F678" s="208"/>
      <c r="G678" s="199"/>
      <c r="H678" s="170"/>
      <c r="I678" s="170"/>
      <c r="J678" s="170"/>
      <c r="K678" s="170"/>
      <c r="L678" s="170"/>
      <c r="M678" s="170"/>
      <c r="N678" s="170"/>
      <c r="O678" s="170"/>
      <c r="P678" s="170"/>
      <c r="Q678" s="170"/>
      <c r="R678" s="170"/>
    </row>
    <row r="679" spans="1:18" s="166" customFormat="1" x14ac:dyDescent="0.35">
      <c r="A679" s="207"/>
      <c r="B679" s="207"/>
      <c r="C679" s="207"/>
      <c r="D679" s="207"/>
      <c r="E679" s="200" t="str">
        <f xml:space="preserve"> E$670</f>
        <v>Company 3 total totex adjustment for [unfunded scheme 1] financing adjustment (gate 3 element) (gate 2 abandonment) - water network plus (17-18 FYA CPIH deflated prices)</v>
      </c>
      <c r="F679" s="211">
        <f xml:space="preserve"> F$670</f>
        <v>0</v>
      </c>
      <c r="G679" s="200" t="str">
        <f xml:space="preserve"> G$670</f>
        <v>£m</v>
      </c>
      <c r="H679" s="170"/>
      <c r="I679" s="170"/>
      <c r="J679" s="170"/>
      <c r="K679" s="170"/>
      <c r="L679" s="170"/>
      <c r="M679" s="170"/>
      <c r="N679" s="170"/>
      <c r="O679" s="170"/>
      <c r="P679" s="170"/>
      <c r="Q679" s="170"/>
      <c r="R679" s="170"/>
    </row>
    <row r="680" spans="1:18" s="166" customFormat="1" x14ac:dyDescent="0.35">
      <c r="A680" s="207"/>
      <c r="B680" s="207"/>
      <c r="C680" s="207"/>
      <c r="D680" s="207"/>
      <c r="E680" s="200" t="str">
        <f xml:space="preserve"> E$677</f>
        <v>Company 3 total totex adjustment for [unfunded scheme 1] financing adjustment (gate 4 element) (gate 2 abandonment) - water network plus (17-18 FYA CPIH deflated prices)</v>
      </c>
      <c r="F680" s="211">
        <f xml:space="preserve"> F$677</f>
        <v>0</v>
      </c>
      <c r="G680" s="200" t="str">
        <f xml:space="preserve"> G$677</f>
        <v>£m</v>
      </c>
      <c r="H680" s="170"/>
      <c r="I680" s="170"/>
      <c r="J680" s="170"/>
      <c r="K680" s="170"/>
      <c r="L680" s="170"/>
      <c r="M680" s="170"/>
      <c r="N680" s="170"/>
      <c r="O680" s="170"/>
      <c r="P680" s="170"/>
      <c r="Q680" s="170"/>
      <c r="R680" s="170"/>
    </row>
    <row r="681" spans="1:18" s="166" customFormat="1" x14ac:dyDescent="0.35">
      <c r="A681" s="207"/>
      <c r="B681" s="207"/>
      <c r="C681" s="207"/>
      <c r="D681" s="207"/>
      <c r="E681" s="199" t="s">
        <v>291</v>
      </c>
      <c r="F681" s="208">
        <f>SUM( F679:F680 )</f>
        <v>0</v>
      </c>
      <c r="G681" s="199" t="s">
        <v>125</v>
      </c>
      <c r="H681" s="170"/>
      <c r="I681" s="170"/>
      <c r="J681" s="170"/>
      <c r="K681" s="170"/>
      <c r="L681" s="170"/>
      <c r="M681" s="170"/>
      <c r="N681" s="170"/>
      <c r="O681" s="170"/>
      <c r="P681" s="170"/>
      <c r="Q681" s="170"/>
      <c r="R681" s="170"/>
    </row>
    <row r="682" spans="1:18" s="166" customFormat="1" x14ac:dyDescent="0.35">
      <c r="A682" s="207"/>
      <c r="B682" s="207"/>
      <c r="C682" s="207"/>
      <c r="D682" s="207"/>
      <c r="E682" s="199"/>
      <c r="F682" s="208"/>
      <c r="G682" s="199"/>
      <c r="H682" s="170"/>
      <c r="I682" s="170"/>
      <c r="J682" s="170"/>
      <c r="K682" s="170"/>
      <c r="L682" s="170"/>
      <c r="M682" s="170"/>
      <c r="N682" s="170"/>
      <c r="O682" s="170"/>
      <c r="P682" s="170"/>
      <c r="Q682" s="170"/>
      <c r="R682" s="170"/>
    </row>
    <row r="683" spans="1:18" s="166" customFormat="1" x14ac:dyDescent="0.35">
      <c r="A683" s="207"/>
      <c r="B683" s="207"/>
      <c r="C683" s="207"/>
      <c r="D683" s="120" t="s">
        <v>194</v>
      </c>
      <c r="E683" s="120"/>
      <c r="F683" s="208"/>
      <c r="G683" s="199"/>
      <c r="H683" s="170"/>
      <c r="I683" s="170"/>
      <c r="J683" s="170"/>
      <c r="K683" s="170"/>
      <c r="L683" s="170"/>
      <c r="M683" s="170"/>
      <c r="N683" s="170"/>
      <c r="O683" s="170"/>
      <c r="P683" s="170"/>
      <c r="Q683" s="170"/>
      <c r="R683" s="170"/>
    </row>
    <row r="684" spans="1:18" s="166" customFormat="1" x14ac:dyDescent="0.35">
      <c r="A684" s="207"/>
      <c r="B684" s="207"/>
      <c r="C684" s="207"/>
      <c r="D684" s="207"/>
      <c r="E684" s="199"/>
      <c r="F684" s="208"/>
      <c r="G684" s="199"/>
      <c r="H684" s="170"/>
      <c r="I684" s="170"/>
      <c r="J684" s="170"/>
      <c r="K684" s="170"/>
      <c r="L684" s="170"/>
      <c r="M684" s="170"/>
      <c r="N684" s="170"/>
      <c r="O684" s="170"/>
      <c r="P684" s="170"/>
      <c r="Q684" s="170"/>
      <c r="R684" s="170"/>
    </row>
    <row r="685" spans="1:18" s="166" customFormat="1" x14ac:dyDescent="0.35">
      <c r="A685" s="207"/>
      <c r="B685" s="207"/>
      <c r="C685" s="207"/>
      <c r="D685" s="207"/>
      <c r="E685" s="200" t="str">
        <f xml:space="preserve"> E$624</f>
        <v>Company 3 total totex adjustment for [unfunded scheme 1] - water network plus (17-18 FYA CPIH deflated prices)</v>
      </c>
      <c r="F685" s="211">
        <f xml:space="preserve"> F$624</f>
        <v>0</v>
      </c>
      <c r="G685" s="200" t="str">
        <f xml:space="preserve"> G$624</f>
        <v>£m</v>
      </c>
      <c r="H685" s="170"/>
      <c r="I685" s="170"/>
      <c r="J685" s="170"/>
      <c r="K685" s="170"/>
      <c r="L685" s="170"/>
      <c r="M685" s="170"/>
      <c r="N685" s="170"/>
      <c r="O685" s="170"/>
      <c r="P685" s="170"/>
      <c r="Q685" s="170"/>
      <c r="R685" s="170"/>
    </row>
    <row r="686" spans="1:18" s="166" customFormat="1" x14ac:dyDescent="0.35">
      <c r="A686" s="207"/>
      <c r="B686" s="207"/>
      <c r="C686" s="207"/>
      <c r="D686" s="207"/>
      <c r="E686" s="212" t="str">
        <f xml:space="preserve"> InputsR!E$27</f>
        <v>Discount rate</v>
      </c>
      <c r="F686" s="213">
        <f xml:space="preserve"> InputsR!F$27</f>
        <v>2.92E-2</v>
      </c>
      <c r="G686" s="212" t="str">
        <f xml:space="preserve"> InputsR!G$27</f>
        <v>%</v>
      </c>
      <c r="H686" s="170"/>
      <c r="I686" s="170"/>
      <c r="J686" s="170"/>
      <c r="K686" s="170"/>
      <c r="L686" s="170"/>
      <c r="M686" s="170"/>
      <c r="N686" s="170"/>
      <c r="O686" s="170"/>
      <c r="P686" s="170"/>
      <c r="Q686" s="170"/>
      <c r="R686" s="170"/>
    </row>
    <row r="687" spans="1:18" s="166" customFormat="1" x14ac:dyDescent="0.35">
      <c r="A687" s="207"/>
      <c r="B687" s="207"/>
      <c r="C687" s="207"/>
      <c r="D687" s="207"/>
      <c r="E687" s="212" t="str">
        <f xml:space="preserve"> InputsR!E$21</f>
        <v>Years of discounting required for project abandoned at gate 3</v>
      </c>
      <c r="F687" s="216">
        <f xml:space="preserve"> InputsR!F$21</f>
        <v>1</v>
      </c>
      <c r="G687" s="212" t="str">
        <f xml:space="preserve"> InputsR!G$21</f>
        <v>#</v>
      </c>
      <c r="H687" s="170"/>
      <c r="I687" s="170"/>
      <c r="J687" s="170"/>
      <c r="K687" s="170"/>
      <c r="L687" s="170"/>
      <c r="M687" s="170"/>
      <c r="N687" s="170"/>
      <c r="O687" s="170"/>
      <c r="P687" s="170"/>
      <c r="Q687" s="170"/>
      <c r="R687" s="170"/>
    </row>
    <row r="688" spans="1:18" s="166" customFormat="1" x14ac:dyDescent="0.35">
      <c r="A688" s="207"/>
      <c r="B688" s="207"/>
      <c r="C688" s="207"/>
      <c r="D688" s="207"/>
      <c r="E688" s="199" t="s">
        <v>292</v>
      </c>
      <c r="F688" s="208">
        <f xml:space="preserve"> F685 * (1 + F686) ^ F687</f>
        <v>0</v>
      </c>
      <c r="G688" s="199" t="s">
        <v>125</v>
      </c>
      <c r="H688" s="170"/>
      <c r="I688" s="170"/>
      <c r="J688" s="170"/>
      <c r="K688" s="170"/>
      <c r="L688" s="170"/>
      <c r="M688" s="170"/>
      <c r="N688" s="170"/>
      <c r="O688" s="170"/>
      <c r="P688" s="170"/>
      <c r="Q688" s="170"/>
      <c r="R688" s="170"/>
    </row>
    <row r="689" spans="1:18" s="166" customFormat="1" x14ac:dyDescent="0.35">
      <c r="A689" s="207"/>
      <c r="B689" s="207"/>
      <c r="C689" s="207"/>
      <c r="D689" s="207"/>
      <c r="E689" s="199"/>
      <c r="F689" s="208"/>
      <c r="G689" s="199"/>
      <c r="H689" s="170"/>
      <c r="I689" s="170"/>
      <c r="J689" s="170"/>
      <c r="K689" s="170"/>
      <c r="L689" s="170"/>
      <c r="M689" s="170"/>
      <c r="N689" s="170"/>
      <c r="O689" s="170"/>
      <c r="P689" s="170"/>
      <c r="Q689" s="170"/>
      <c r="R689" s="170"/>
    </row>
    <row r="690" spans="1:18" s="166" customFormat="1" x14ac:dyDescent="0.35">
      <c r="A690" s="207"/>
      <c r="B690" s="207"/>
      <c r="C690" s="207"/>
      <c r="D690" s="207"/>
      <c r="E690" s="200" t="str">
        <f xml:space="preserve"> E$657</f>
        <v>Company 3 total totex adjustment for [unfunded scheme 1] financing adjustment (if project is abandoned at gate 1) - water network plus (17-18 FYA CPIH deflated prices)</v>
      </c>
      <c r="F690" s="211">
        <f xml:space="preserve"> F$657</f>
        <v>0</v>
      </c>
      <c r="G690" s="200" t="str">
        <f xml:space="preserve"> G$657</f>
        <v>£m</v>
      </c>
      <c r="H690" s="170"/>
      <c r="I690" s="170"/>
      <c r="J690" s="170"/>
      <c r="K690" s="170"/>
      <c r="L690" s="170"/>
      <c r="M690" s="170"/>
      <c r="N690" s="170"/>
      <c r="O690" s="170"/>
      <c r="P690" s="170"/>
      <c r="Q690" s="170"/>
      <c r="R690" s="170"/>
    </row>
    <row r="691" spans="1:18" s="166" customFormat="1" x14ac:dyDescent="0.35">
      <c r="A691" s="207"/>
      <c r="B691" s="207"/>
      <c r="C691" s="207"/>
      <c r="D691" s="207"/>
      <c r="E691" s="200" t="str">
        <f xml:space="preserve"> E$681</f>
        <v>Company 3 total totex adjustment for [unfunded scheme 1] financing adjustment (if project is abandoned at gate 2) - water network plus (17-18 FYA CPIH deflated prices)</v>
      </c>
      <c r="F691" s="211">
        <f xml:space="preserve"> F$681</f>
        <v>0</v>
      </c>
      <c r="G691" s="200" t="str">
        <f xml:space="preserve"> G$681</f>
        <v>£m</v>
      </c>
      <c r="H691" s="170"/>
      <c r="I691" s="170"/>
      <c r="J691" s="170"/>
      <c r="K691" s="170"/>
      <c r="L691" s="170"/>
      <c r="M691" s="170"/>
      <c r="N691" s="170"/>
      <c r="O691" s="170"/>
      <c r="P691" s="170"/>
      <c r="Q691" s="170"/>
      <c r="R691" s="170"/>
    </row>
    <row r="692" spans="1:18" s="166" customFormat="1" x14ac:dyDescent="0.35">
      <c r="A692" s="207"/>
      <c r="B692" s="207"/>
      <c r="C692" s="207"/>
      <c r="D692" s="207"/>
      <c r="E692" s="200" t="str">
        <f xml:space="preserve"> E$688</f>
        <v>Company 3 total totex adjustment for [unfunded scheme 1] financing adjustment (if project is abandoned at gate 3) - water network plus (17-18 FYA CPIH deflated prices)</v>
      </c>
      <c r="F692" s="211">
        <f xml:space="preserve"> F$688</f>
        <v>0</v>
      </c>
      <c r="G692" s="200" t="str">
        <f xml:space="preserve"> G$688</f>
        <v>£m</v>
      </c>
      <c r="H692" s="170"/>
      <c r="I692" s="170"/>
      <c r="J692" s="170"/>
      <c r="K692" s="170"/>
      <c r="L692" s="170"/>
      <c r="M692" s="170"/>
      <c r="N692" s="170"/>
      <c r="O692" s="170"/>
      <c r="P692" s="170"/>
      <c r="Q692" s="170"/>
      <c r="R692" s="170"/>
    </row>
    <row r="693" spans="1:18" s="166" customFormat="1" x14ac:dyDescent="0.35">
      <c r="A693" s="207"/>
      <c r="B693" s="207"/>
      <c r="C693" s="207"/>
      <c r="D693" s="207"/>
      <c r="E693" s="212" t="str">
        <f xml:space="preserve"> InputsR!E$83</f>
        <v>Gate [unfunded scheme 1] has progressed to (up to gate 4)</v>
      </c>
      <c r="F693" s="217">
        <f xml:space="preserve"> InputsR!F$83</f>
        <v>0</v>
      </c>
      <c r="G693" s="212" t="str">
        <f xml:space="preserve"> InputsR!G$83</f>
        <v>#</v>
      </c>
      <c r="H693" s="170"/>
      <c r="I693" s="170"/>
      <c r="J693" s="170"/>
      <c r="K693" s="170"/>
      <c r="L693" s="170"/>
      <c r="M693" s="170"/>
      <c r="N693" s="170"/>
      <c r="O693" s="170"/>
      <c r="P693" s="170"/>
      <c r="Q693" s="170"/>
      <c r="R693" s="170"/>
    </row>
    <row r="694" spans="1:18" s="166" customFormat="1" x14ac:dyDescent="0.35">
      <c r="A694" s="207"/>
      <c r="B694" s="207"/>
      <c r="C694" s="207"/>
      <c r="D694" s="207"/>
      <c r="E694" s="200" t="str">
        <f xml:space="preserve"> E$624</f>
        <v>Company 3 total totex adjustment for [unfunded scheme 1] - water network plus (17-18 FYA CPIH deflated prices)</v>
      </c>
      <c r="F694" s="211">
        <f xml:space="preserve"> F$624</f>
        <v>0</v>
      </c>
      <c r="G694" s="200" t="str">
        <f xml:space="preserve"> G$624</f>
        <v>£m</v>
      </c>
      <c r="H694" s="170"/>
      <c r="I694" s="170"/>
      <c r="J694" s="170"/>
      <c r="K694" s="170"/>
      <c r="L694" s="170"/>
      <c r="M694" s="170"/>
      <c r="N694" s="170"/>
      <c r="O694" s="170"/>
      <c r="P694" s="170"/>
      <c r="Q694" s="170"/>
      <c r="R694" s="170"/>
    </row>
    <row r="695" spans="1:18" s="166" customFormat="1" x14ac:dyDescent="0.35">
      <c r="A695" s="207"/>
      <c r="B695" s="207"/>
      <c r="C695" s="207"/>
      <c r="D695" s="207"/>
      <c r="E695" s="200" t="s">
        <v>293</v>
      </c>
      <c r="F695" s="208">
        <f xml:space="preserve"> ( IF(F693 = 4, 0, IF(F693 = 3, F692, IF(F693 = 2, F691, IF(F693 = 1, F690) ) ) ) - F694 )</f>
        <v>0</v>
      </c>
      <c r="G695" s="199" t="s">
        <v>125</v>
      </c>
      <c r="H695" s="170"/>
      <c r="I695" s="170"/>
      <c r="J695" s="170"/>
      <c r="K695" s="170"/>
      <c r="L695" s="170"/>
      <c r="M695" s="170"/>
      <c r="N695" s="170"/>
      <c r="O695" s="170"/>
      <c r="P695" s="170"/>
      <c r="Q695" s="170"/>
      <c r="R695" s="170"/>
    </row>
    <row r="696" spans="1:18" s="143" customFormat="1" x14ac:dyDescent="0.35">
      <c r="A696" s="111"/>
      <c r="B696" s="111"/>
      <c r="C696" s="111"/>
      <c r="D696" s="111"/>
      <c r="E696" s="199"/>
      <c r="F696" s="173"/>
      <c r="G696" s="170"/>
      <c r="H696" s="170"/>
      <c r="I696" s="170"/>
      <c r="J696" s="175"/>
      <c r="K696" s="175"/>
      <c r="L696" s="175"/>
      <c r="M696" s="175"/>
      <c r="N696" s="175"/>
      <c r="O696" s="175"/>
      <c r="P696" s="175"/>
      <c r="Q696" s="175"/>
      <c r="R696" s="175"/>
    </row>
    <row r="697" spans="1:18" s="143" customFormat="1" x14ac:dyDescent="0.35">
      <c r="A697" s="111"/>
      <c r="B697" s="111"/>
      <c r="C697" s="111"/>
      <c r="D697" s="111"/>
      <c r="E697" s="184" t="str">
        <f xml:space="preserve"> E$620</f>
        <v>Company 3 totex sharing adjustment for [unfunded scheme 1] - water network plus (17-18 FYA CPIH deflated prices)</v>
      </c>
      <c r="F697" s="185">
        <f xml:space="preserve"> F$620</f>
        <v>0</v>
      </c>
      <c r="G697" s="184" t="str">
        <f xml:space="preserve"> G$620</f>
        <v>£m</v>
      </c>
      <c r="H697" s="170"/>
      <c r="I697" s="170"/>
      <c r="J697" s="175"/>
      <c r="K697" s="175"/>
      <c r="L697" s="175"/>
      <c r="M697" s="175"/>
      <c r="N697" s="175"/>
      <c r="O697" s="175"/>
      <c r="P697" s="175"/>
      <c r="Q697" s="175"/>
      <c r="R697" s="175"/>
    </row>
    <row r="698" spans="1:18" s="143" customFormat="1" x14ac:dyDescent="0.35">
      <c r="A698" s="111"/>
      <c r="B698" s="111"/>
      <c r="C698" s="111"/>
      <c r="D698" s="111"/>
      <c r="E698" s="167" t="str">
        <f xml:space="preserve"> InputsR!E$27</f>
        <v>Discount rate</v>
      </c>
      <c r="F698" s="167">
        <f xml:space="preserve"> InputsR!F$27</f>
        <v>2.92E-2</v>
      </c>
      <c r="G698" s="167" t="str">
        <f xml:space="preserve"> InputsR!G$27</f>
        <v>%</v>
      </c>
      <c r="H698" s="167"/>
      <c r="I698" s="167"/>
      <c r="J698" s="167"/>
      <c r="K698" s="167"/>
      <c r="L698" s="167"/>
      <c r="M698" s="167"/>
      <c r="N698" s="167"/>
      <c r="O698" s="167"/>
      <c r="P698" s="167"/>
      <c r="Q698" s="167"/>
      <c r="R698" s="167"/>
    </row>
    <row r="699" spans="1:18" s="143" customFormat="1" x14ac:dyDescent="0.35">
      <c r="A699" s="111"/>
      <c r="B699" s="111"/>
      <c r="C699" s="111"/>
      <c r="D699" s="111"/>
      <c r="E699" s="111" t="str">
        <f xml:space="preserve"> InputsR!E$83</f>
        <v>Gate [unfunded scheme 1] has progressed to (up to gate 4)</v>
      </c>
      <c r="F699" s="111">
        <f xml:space="preserve"> InputsR!F$83</f>
        <v>0</v>
      </c>
      <c r="G699" s="111" t="str">
        <f xml:space="preserve"> InputsR!G$83</f>
        <v>#</v>
      </c>
      <c r="H699" s="111"/>
      <c r="I699" s="111"/>
      <c r="J699" s="111"/>
      <c r="K699" s="111"/>
      <c r="L699" s="111"/>
      <c r="M699" s="111"/>
      <c r="N699" s="111"/>
      <c r="O699" s="111"/>
      <c r="P699" s="111"/>
      <c r="Q699" s="111"/>
      <c r="R699" s="111"/>
    </row>
    <row r="700" spans="1:18" s="143" customFormat="1" x14ac:dyDescent="0.35">
      <c r="A700" s="111"/>
      <c r="B700" s="111"/>
      <c r="C700" s="111"/>
      <c r="D700" s="111"/>
      <c r="E700" s="67" t="str">
        <f xml:space="preserve"> Time!E$50</f>
        <v>Forecast Period Flag</v>
      </c>
      <c r="F700" s="67">
        <f xml:space="preserve"> Time!F$50</f>
        <v>0</v>
      </c>
      <c r="G700" s="67" t="str">
        <f xml:space="preserve"> Time!G$50</f>
        <v>flag</v>
      </c>
      <c r="H700" s="177">
        <f xml:space="preserve"> Time!H$50</f>
        <v>4</v>
      </c>
      <c r="I700" s="67">
        <f xml:space="preserve"> Time!I$50</f>
        <v>0</v>
      </c>
      <c r="J700" s="177">
        <f xml:space="preserve"> Time!J$50</f>
        <v>0</v>
      </c>
      <c r="K700" s="177">
        <f xml:space="preserve"> Time!K$50</f>
        <v>0</v>
      </c>
      <c r="L700" s="177">
        <f xml:space="preserve"> Time!L$50</f>
        <v>0</v>
      </c>
      <c r="M700" s="177">
        <f xml:space="preserve"> Time!M$50</f>
        <v>0</v>
      </c>
      <c r="N700" s="177">
        <f xml:space="preserve"> Time!N$50</f>
        <v>1</v>
      </c>
      <c r="O700" s="177">
        <f xml:space="preserve"> Time!O$50</f>
        <v>1</v>
      </c>
      <c r="P700" s="177">
        <f xml:space="preserve"> Time!P$50</f>
        <v>1</v>
      </c>
      <c r="Q700" s="177">
        <f xml:space="preserve"> Time!Q$50</f>
        <v>1</v>
      </c>
      <c r="R700" s="177">
        <f xml:space="preserve"> Time!R$50</f>
        <v>0</v>
      </c>
    </row>
    <row r="701" spans="1:18" s="143" customFormat="1" x14ac:dyDescent="0.35">
      <c r="A701" s="111"/>
      <c r="B701" s="111"/>
      <c r="C701" s="111"/>
      <c r="D701" s="111"/>
      <c r="E701" s="199" t="s">
        <v>294</v>
      </c>
      <c r="F701" s="173">
        <f xml:space="preserve"> IF( F699 = 4, 0, F697 * ( 1 + F698 ) ^ ( H700 - F699 ) - F697 )</f>
        <v>0</v>
      </c>
      <c r="G701" s="170" t="s">
        <v>125</v>
      </c>
      <c r="H701" s="170"/>
      <c r="I701" s="170"/>
      <c r="J701" s="175"/>
      <c r="K701" s="175"/>
      <c r="L701" s="175"/>
      <c r="M701" s="175"/>
      <c r="N701" s="175"/>
      <c r="O701" s="175"/>
      <c r="P701" s="175"/>
      <c r="Q701" s="175"/>
      <c r="R701" s="175"/>
    </row>
    <row r="702" spans="1:18" s="143" customFormat="1" x14ac:dyDescent="0.35">
      <c r="A702" s="111"/>
      <c r="B702" s="111"/>
      <c r="C702" s="111"/>
      <c r="D702" s="111"/>
      <c r="E702" s="199"/>
      <c r="F702" s="173"/>
      <c r="G702" s="170"/>
      <c r="H702" s="170"/>
      <c r="I702" s="170"/>
      <c r="J702" s="175"/>
      <c r="K702" s="175"/>
      <c r="L702" s="175"/>
      <c r="M702" s="175"/>
      <c r="N702" s="175"/>
      <c r="O702" s="175"/>
      <c r="P702" s="175"/>
      <c r="Q702" s="175"/>
      <c r="R702" s="175"/>
    </row>
    <row r="703" spans="1:18" s="143" customFormat="1" x14ac:dyDescent="0.35">
      <c r="A703" s="111"/>
      <c r="B703" s="111"/>
      <c r="C703" s="111"/>
      <c r="D703" s="111"/>
      <c r="E703" s="187" t="str">
        <f xml:space="preserve"> E$695</f>
        <v>Company 3 total totex adjustment for [unfunded scheme 1] financing adjustment - water network plus (17-18 FYA CPIH deflated prices)</v>
      </c>
      <c r="F703" s="185">
        <f xml:space="preserve"> F$695</f>
        <v>0</v>
      </c>
      <c r="G703" s="187" t="str">
        <f xml:space="preserve"> G$695</f>
        <v>£m</v>
      </c>
      <c r="H703" s="170"/>
      <c r="I703" s="170"/>
      <c r="J703" s="175"/>
      <c r="K703" s="175"/>
      <c r="L703" s="175"/>
      <c r="M703" s="175"/>
      <c r="N703" s="175"/>
      <c r="O703" s="175"/>
      <c r="P703" s="175"/>
      <c r="Q703" s="175"/>
      <c r="R703" s="175"/>
    </row>
    <row r="704" spans="1:18" s="143" customFormat="1" x14ac:dyDescent="0.35">
      <c r="A704" s="111"/>
      <c r="B704" s="111"/>
      <c r="C704" s="111"/>
      <c r="D704" s="111"/>
      <c r="E704" s="200" t="str">
        <f xml:space="preserve"> E$701</f>
        <v>Company 3 totex sharing adjustment for [unfunded scheme 1] financing adjustment - water network plus (17-18 FYA CPIH deflated prices)</v>
      </c>
      <c r="F704" s="192">
        <f xml:space="preserve"> F$701</f>
        <v>0</v>
      </c>
      <c r="G704" s="191" t="str">
        <f xml:space="preserve"> G$701</f>
        <v>£m</v>
      </c>
      <c r="H704" s="170"/>
      <c r="I704" s="170"/>
      <c r="J704" s="175"/>
      <c r="K704" s="175"/>
      <c r="L704" s="175"/>
      <c r="M704" s="175"/>
      <c r="N704" s="175"/>
      <c r="O704" s="175"/>
      <c r="P704" s="175"/>
      <c r="Q704" s="175"/>
      <c r="R704" s="175"/>
    </row>
    <row r="705" spans="1:18" s="143" customFormat="1" x14ac:dyDescent="0.35">
      <c r="A705" s="111"/>
      <c r="B705" s="111"/>
      <c r="C705" s="111"/>
      <c r="D705" s="111"/>
      <c r="E705" s="170" t="s">
        <v>295</v>
      </c>
      <c r="F705" s="192">
        <f xml:space="preserve"> F703 + F704</f>
        <v>0</v>
      </c>
      <c r="G705" s="191" t="s">
        <v>125</v>
      </c>
      <c r="H705" s="170"/>
      <c r="I705" s="170"/>
      <c r="J705" s="175"/>
      <c r="K705" s="175"/>
      <c r="L705" s="175"/>
      <c r="M705" s="175"/>
      <c r="N705" s="175"/>
      <c r="O705" s="175"/>
      <c r="P705" s="175"/>
      <c r="Q705" s="175"/>
      <c r="R705" s="175"/>
    </row>
    <row r="706" spans="1:18" s="143" customFormat="1" x14ac:dyDescent="0.35">
      <c r="A706" s="111"/>
      <c r="B706" s="111"/>
      <c r="C706" s="111"/>
      <c r="D706" s="111"/>
      <c r="E706" s="200"/>
      <c r="F706" s="192"/>
      <c r="G706" s="191"/>
      <c r="H706" s="170"/>
      <c r="I706" s="170"/>
      <c r="J706" s="175"/>
      <c r="K706" s="175"/>
      <c r="L706" s="175"/>
      <c r="M706" s="175"/>
      <c r="N706" s="175"/>
      <c r="O706" s="175"/>
      <c r="P706" s="175"/>
      <c r="Q706" s="175"/>
      <c r="R706" s="175"/>
    </row>
    <row r="707" spans="1:18" s="143" customFormat="1" x14ac:dyDescent="0.35">
      <c r="A707" s="111"/>
      <c r="B707" s="111"/>
      <c r="C707" s="111"/>
      <c r="D707" s="111"/>
      <c r="E707" s="111" t="str">
        <f xml:space="preserve"> InputsR!E$99</f>
        <v>Company 3 PAYG ratio - water network plus</v>
      </c>
      <c r="F707" s="167">
        <f xml:space="preserve"> InputsR!F$99</f>
        <v>0</v>
      </c>
      <c r="G707" s="111" t="str">
        <f xml:space="preserve"> InputsR!G$99</f>
        <v>%</v>
      </c>
      <c r="H707" s="111"/>
      <c r="I707" s="111"/>
      <c r="J707" s="111"/>
      <c r="K707" s="111"/>
      <c r="L707" s="111"/>
      <c r="M707" s="111"/>
      <c r="N707" s="111"/>
      <c r="O707" s="111"/>
      <c r="P707" s="111"/>
      <c r="Q707" s="111"/>
      <c r="R707" s="111"/>
    </row>
    <row r="708" spans="1:18" s="143" customFormat="1" x14ac:dyDescent="0.35">
      <c r="A708" s="111"/>
      <c r="B708" s="111"/>
      <c r="C708" s="111"/>
      <c r="D708" s="111"/>
      <c r="E708" s="187" t="str">
        <f xml:space="preserve"> E$624</f>
        <v>Company 3 total totex adjustment for [unfunded scheme 1] - water network plus (17-18 FYA CPIH deflated prices)</v>
      </c>
      <c r="F708" s="185">
        <f xml:space="preserve"> F$624</f>
        <v>0</v>
      </c>
      <c r="G708" s="187" t="str">
        <f xml:space="preserve"> G$624</f>
        <v>£m</v>
      </c>
      <c r="H708" s="187"/>
      <c r="I708" s="187"/>
      <c r="J708" s="188"/>
      <c r="K708" s="188"/>
      <c r="L708" s="188"/>
      <c r="M708" s="188"/>
      <c r="N708" s="188"/>
      <c r="O708" s="188"/>
      <c r="P708" s="188"/>
      <c r="Q708" s="188"/>
      <c r="R708" s="188"/>
    </row>
    <row r="709" spans="1:18" s="143" customFormat="1" x14ac:dyDescent="0.35">
      <c r="A709" s="111"/>
      <c r="B709" s="111"/>
      <c r="C709" s="111"/>
      <c r="D709" s="111"/>
      <c r="E709" s="111" t="str">
        <f xml:space="preserve"> InputsR!E$113</f>
        <v>Company 3 penalty for [unfunded scheme 1] - water network plus (17-18 FYA CPIH deflated prices)</v>
      </c>
      <c r="F709" s="194">
        <f xml:space="preserve"> InputsR!F$113</f>
        <v>0</v>
      </c>
      <c r="G709" s="111" t="str">
        <f xml:space="preserve"> InputsR!G$113</f>
        <v>£m</v>
      </c>
      <c r="H709" s="187"/>
      <c r="I709" s="187"/>
      <c r="J709" s="188"/>
      <c r="K709" s="188"/>
      <c r="L709" s="188"/>
      <c r="M709" s="188"/>
      <c r="N709" s="188"/>
      <c r="O709" s="188"/>
      <c r="P709" s="188"/>
      <c r="Q709" s="188"/>
      <c r="R709" s="188"/>
    </row>
    <row r="710" spans="1:18" s="143" customFormat="1" x14ac:dyDescent="0.35">
      <c r="A710" s="111"/>
      <c r="B710" s="111"/>
      <c r="C710" s="111"/>
      <c r="D710" s="111"/>
      <c r="E710" s="187" t="str">
        <f xml:space="preserve"> E$705</f>
        <v>Company 3 totex adjustment for [unfunded scheme 1] financing adjustment - water network plus (17-18 FYA CPIH deflated prices)</v>
      </c>
      <c r="F710" s="185">
        <f xml:space="preserve"> F$705</f>
        <v>0</v>
      </c>
      <c r="G710" s="187" t="str">
        <f xml:space="preserve"> G$705</f>
        <v>£m</v>
      </c>
      <c r="H710" s="187"/>
      <c r="I710" s="187"/>
      <c r="J710" s="188"/>
      <c r="K710" s="188"/>
      <c r="L710" s="188"/>
      <c r="M710" s="188"/>
      <c r="N710" s="188"/>
      <c r="O710" s="188"/>
      <c r="P710" s="188"/>
      <c r="Q710" s="188"/>
      <c r="R710" s="188"/>
    </row>
    <row r="711" spans="1:18" s="143" customFormat="1" ht="15" thickBot="1" x14ac:dyDescent="0.4">
      <c r="A711" s="111"/>
      <c r="B711" s="111"/>
      <c r="C711" s="111"/>
      <c r="D711" s="111"/>
      <c r="E711" s="178" t="s">
        <v>296</v>
      </c>
      <c r="F711" s="179">
        <f xml:space="preserve"> F707 * ( F708 + F709 + F710 )</f>
        <v>0</v>
      </c>
      <c r="G711" s="178" t="s">
        <v>125</v>
      </c>
      <c r="H711" s="178"/>
      <c r="I711" s="178"/>
      <c r="J711" s="178"/>
      <c r="K711" s="178"/>
      <c r="L711" s="178"/>
      <c r="M711" s="178"/>
      <c r="N711" s="178"/>
      <c r="O711" s="178"/>
      <c r="P711" s="178"/>
      <c r="Q711" s="178"/>
      <c r="R711" s="178"/>
    </row>
    <row r="712" spans="1:18" s="166" customFormat="1" ht="15" thickTop="1" x14ac:dyDescent="0.35">
      <c r="A712" s="168"/>
      <c r="B712" s="168"/>
      <c r="C712" s="168"/>
      <c r="D712" s="168"/>
      <c r="E712" s="168"/>
      <c r="F712" s="168"/>
      <c r="G712" s="168"/>
      <c r="H712" s="168"/>
      <c r="I712" s="168"/>
      <c r="J712" s="168"/>
      <c r="K712" s="168"/>
      <c r="L712" s="168"/>
      <c r="M712" s="168"/>
      <c r="N712" s="168"/>
      <c r="O712" s="168"/>
      <c r="P712" s="168"/>
      <c r="Q712" s="168"/>
      <c r="R712" s="168"/>
    </row>
    <row r="713" spans="1:18" s="143" customFormat="1" x14ac:dyDescent="0.35">
      <c r="A713" s="111"/>
      <c r="B713" s="111"/>
      <c r="C713" s="111"/>
      <c r="D713" s="111"/>
      <c r="E713" s="111" t="str">
        <f xml:space="preserve"> InputsR!E$99</f>
        <v>Company 3 PAYG ratio - water network plus</v>
      </c>
      <c r="F713" s="167">
        <f xml:space="preserve"> InputsR!F$99</f>
        <v>0</v>
      </c>
      <c r="G713" s="111" t="str">
        <f xml:space="preserve"> InputsR!G$99</f>
        <v>%</v>
      </c>
      <c r="H713" s="111"/>
      <c r="I713" s="111"/>
      <c r="J713" s="111"/>
      <c r="K713" s="111"/>
      <c r="L713" s="111"/>
      <c r="M713" s="111"/>
      <c r="N713" s="111"/>
      <c r="O713" s="111"/>
      <c r="P713" s="111"/>
      <c r="Q713" s="111"/>
      <c r="R713" s="111"/>
    </row>
    <row r="714" spans="1:18" s="143" customFormat="1" x14ac:dyDescent="0.35">
      <c r="A714" s="111"/>
      <c r="B714" s="111"/>
      <c r="C714" s="111"/>
      <c r="D714" s="111"/>
      <c r="E714" s="187" t="str">
        <f xml:space="preserve"> E$624</f>
        <v>Company 3 total totex adjustment for [unfunded scheme 1] - water network plus (17-18 FYA CPIH deflated prices)</v>
      </c>
      <c r="F714" s="185">
        <f xml:space="preserve"> F$624</f>
        <v>0</v>
      </c>
      <c r="G714" s="187" t="str">
        <f xml:space="preserve"> G$624</f>
        <v>£m</v>
      </c>
      <c r="H714" s="187"/>
      <c r="I714" s="187"/>
      <c r="J714" s="188"/>
      <c r="K714" s="188"/>
      <c r="L714" s="188"/>
      <c r="M714" s="188"/>
      <c r="N714" s="188"/>
      <c r="O714" s="188"/>
      <c r="P714" s="188"/>
      <c r="Q714" s="188"/>
      <c r="R714" s="188"/>
    </row>
    <row r="715" spans="1:18" s="143" customFormat="1" x14ac:dyDescent="0.35">
      <c r="A715" s="111"/>
      <c r="B715" s="111"/>
      <c r="C715" s="111"/>
      <c r="D715" s="111"/>
      <c r="E715" s="111" t="str">
        <f xml:space="preserve"> InputsR!E$113</f>
        <v>Company 3 penalty for [unfunded scheme 1] - water network plus (17-18 FYA CPIH deflated prices)</v>
      </c>
      <c r="F715" s="194">
        <f xml:space="preserve"> InputsR!F$113</f>
        <v>0</v>
      </c>
      <c r="G715" s="111" t="str">
        <f xml:space="preserve"> InputsR!G$113</f>
        <v>£m</v>
      </c>
      <c r="H715" s="187"/>
      <c r="I715" s="187"/>
      <c r="J715" s="188"/>
      <c r="K715" s="188"/>
      <c r="L715" s="188"/>
      <c r="M715" s="188"/>
      <c r="N715" s="188"/>
      <c r="O715" s="188"/>
      <c r="P715" s="188"/>
      <c r="Q715" s="188"/>
      <c r="R715" s="188"/>
    </row>
    <row r="716" spans="1:18" s="143" customFormat="1" x14ac:dyDescent="0.35">
      <c r="A716" s="111"/>
      <c r="B716" s="111"/>
      <c r="C716" s="111"/>
      <c r="D716" s="111"/>
      <c r="E716" s="187" t="str">
        <f xml:space="preserve"> E$705</f>
        <v>Company 3 totex adjustment for [unfunded scheme 1] financing adjustment - water network plus (17-18 FYA CPIH deflated prices)</v>
      </c>
      <c r="F716" s="192">
        <f xml:space="preserve"> F$705</f>
        <v>0</v>
      </c>
      <c r="G716" s="187" t="str">
        <f xml:space="preserve"> G$705</f>
        <v>£m</v>
      </c>
      <c r="H716" s="187"/>
      <c r="I716" s="187"/>
      <c r="J716" s="188"/>
      <c r="K716" s="188"/>
      <c r="L716" s="188"/>
      <c r="M716" s="188"/>
      <c r="N716" s="188"/>
      <c r="O716" s="188"/>
      <c r="P716" s="188"/>
      <c r="Q716" s="188"/>
      <c r="R716" s="188"/>
    </row>
    <row r="717" spans="1:18" ht="15" thickBot="1" x14ac:dyDescent="0.4">
      <c r="A717" s="244"/>
      <c r="B717" s="244"/>
      <c r="C717" s="244"/>
      <c r="D717" s="244"/>
      <c r="E717" s="178" t="s">
        <v>297</v>
      </c>
      <c r="F717" s="179">
        <f xml:space="preserve"> ( 1 - F713 ) * ( F714 + F715 + F716 )</f>
        <v>0</v>
      </c>
      <c r="G717" s="178" t="s">
        <v>125</v>
      </c>
      <c r="H717" s="178"/>
      <c r="I717" s="178"/>
      <c r="J717" s="178"/>
      <c r="K717" s="178"/>
      <c r="L717" s="178"/>
      <c r="M717" s="178"/>
      <c r="N717" s="178"/>
      <c r="O717" s="178"/>
      <c r="P717" s="178"/>
      <c r="Q717" s="178"/>
      <c r="R717" s="178"/>
    </row>
    <row r="718" spans="1:18" ht="15" thickTop="1" x14ac:dyDescent="0.35">
      <c r="A718" s="244"/>
      <c r="B718" s="244"/>
      <c r="C718" s="244"/>
      <c r="D718" s="244"/>
      <c r="E718" s="180"/>
      <c r="F718" s="181"/>
      <c r="G718" s="180"/>
      <c r="H718" s="180"/>
      <c r="I718" s="180"/>
      <c r="J718" s="180"/>
      <c r="K718" s="180"/>
      <c r="L718" s="180"/>
      <c r="M718" s="180"/>
      <c r="N718" s="180"/>
      <c r="O718" s="180"/>
      <c r="P718" s="180"/>
      <c r="Q718" s="180"/>
      <c r="R718" s="180"/>
    </row>
    <row r="719" spans="1:18" x14ac:dyDescent="0.35">
      <c r="A719" s="244"/>
      <c r="B719" s="172" t="s">
        <v>298</v>
      </c>
      <c r="C719" s="172"/>
      <c r="D719" s="244"/>
      <c r="E719" s="111"/>
      <c r="F719" s="111"/>
      <c r="G719" s="111"/>
      <c r="H719" s="167"/>
      <c r="I719" s="167"/>
      <c r="J719" s="167"/>
      <c r="K719" s="167"/>
      <c r="L719" s="167"/>
      <c r="M719" s="167"/>
      <c r="N719" s="167"/>
      <c r="O719" s="167"/>
      <c r="P719" s="167"/>
      <c r="Q719" s="167"/>
      <c r="R719" s="167"/>
    </row>
    <row r="720" spans="1:18" x14ac:dyDescent="0.35">
      <c r="A720" s="244"/>
      <c r="B720" s="244"/>
      <c r="C720" s="172"/>
      <c r="D720" s="244"/>
      <c r="E720" s="111"/>
      <c r="F720" s="111"/>
      <c r="G720" s="111"/>
      <c r="H720" s="167"/>
      <c r="I720" s="167"/>
      <c r="J720" s="167"/>
      <c r="K720" s="167"/>
      <c r="L720" s="167"/>
      <c r="M720" s="167"/>
      <c r="N720" s="167"/>
      <c r="O720" s="167"/>
      <c r="P720" s="167"/>
      <c r="Q720" s="167"/>
      <c r="R720" s="167"/>
    </row>
    <row r="721" spans="1:18" x14ac:dyDescent="0.35">
      <c r="A721" s="244"/>
      <c r="B721" s="244"/>
      <c r="C721" s="172" t="s">
        <v>174</v>
      </c>
      <c r="D721" s="172"/>
      <c r="E721" s="111"/>
      <c r="F721" s="111"/>
      <c r="G721" s="111"/>
      <c r="H721" s="167"/>
      <c r="I721" s="167"/>
      <c r="J721" s="167"/>
      <c r="K721" s="167"/>
      <c r="L721" s="167"/>
      <c r="M721" s="167"/>
      <c r="N721" s="167"/>
      <c r="O721" s="167"/>
      <c r="P721" s="167"/>
      <c r="Q721" s="167"/>
      <c r="R721" s="167"/>
    </row>
    <row r="722" spans="1:18" x14ac:dyDescent="0.35">
      <c r="A722" s="244"/>
      <c r="B722" s="244"/>
      <c r="C722" s="244"/>
      <c r="D722" s="244"/>
      <c r="E722" s="111"/>
      <c r="F722" s="111"/>
      <c r="G722" s="111"/>
      <c r="H722" s="167"/>
      <c r="I722" s="167"/>
      <c r="J722" s="167"/>
      <c r="K722" s="167"/>
      <c r="L722" s="167"/>
      <c r="M722" s="167"/>
      <c r="N722" s="167"/>
      <c r="O722" s="167"/>
      <c r="P722" s="167"/>
      <c r="Q722" s="167"/>
      <c r="R722" s="167"/>
    </row>
    <row r="723" spans="1:18" s="166" customFormat="1" x14ac:dyDescent="0.35">
      <c r="A723" s="168"/>
      <c r="B723" s="168"/>
      <c r="C723" s="168"/>
      <c r="D723" s="168"/>
      <c r="E723" s="111" t="str">
        <f xml:space="preserve"> InputsR!E$86</f>
        <v>Company 4 cumulative percentage of allocated spend given gate reached for [unfunded scheme 1]</v>
      </c>
      <c r="F723" s="167">
        <f xml:space="preserve"> InputsR!F$86</f>
        <v>0</v>
      </c>
      <c r="G723" s="111" t="str">
        <f xml:space="preserve"> InputsR!G$86</f>
        <v>%</v>
      </c>
      <c r="H723" s="167"/>
      <c r="I723" s="167"/>
      <c r="J723" s="167"/>
      <c r="K723" s="167"/>
      <c r="L723" s="167"/>
      <c r="M723" s="167"/>
      <c r="N723" s="167"/>
      <c r="O723" s="167"/>
      <c r="P723" s="167"/>
      <c r="Q723" s="167"/>
      <c r="R723" s="167"/>
    </row>
    <row r="724" spans="1:18" s="143" customFormat="1" x14ac:dyDescent="0.35">
      <c r="A724" s="111"/>
      <c r="B724" s="111"/>
      <c r="C724" s="111"/>
      <c r="D724" s="111"/>
      <c r="E724" s="111" t="str">
        <f xml:space="preserve"> InputsR!E$25</f>
        <v>Totex sharing threshold - cumulative spend</v>
      </c>
      <c r="F724" s="167">
        <f xml:space="preserve"> InputsR!F$25</f>
        <v>0.25</v>
      </c>
      <c r="G724" s="111" t="str">
        <f xml:space="preserve"> InputsR!G$25</f>
        <v>%</v>
      </c>
      <c r="H724" s="111"/>
      <c r="I724" s="111"/>
      <c r="J724" s="111"/>
      <c r="K724" s="111"/>
      <c r="L724" s="111"/>
      <c r="M724" s="111"/>
      <c r="N724" s="111"/>
      <c r="O724" s="111"/>
      <c r="P724" s="111"/>
      <c r="Q724" s="111"/>
      <c r="R724" s="111"/>
    </row>
    <row r="725" spans="1:18" s="166" customFormat="1" x14ac:dyDescent="0.35">
      <c r="A725" s="168"/>
      <c r="B725" s="168"/>
      <c r="C725" s="168"/>
      <c r="D725" s="168"/>
      <c r="E725" s="168" t="s">
        <v>175</v>
      </c>
      <c r="F725" s="174">
        <f xml:space="preserve"> IF( F723 &gt; F724, 1, 0 )</f>
        <v>0</v>
      </c>
      <c r="G725" s="168" t="s">
        <v>176</v>
      </c>
      <c r="H725" s="168"/>
      <c r="I725" s="168"/>
      <c r="J725" s="168"/>
      <c r="K725" s="168"/>
      <c r="L725" s="168"/>
      <c r="M725" s="168"/>
      <c r="N725" s="168"/>
      <c r="O725" s="168"/>
      <c r="P725" s="168"/>
      <c r="Q725" s="168"/>
      <c r="R725" s="168"/>
    </row>
    <row r="726" spans="1:18" x14ac:dyDescent="0.35">
      <c r="A726" s="244"/>
      <c r="B726" s="244"/>
      <c r="C726" s="244"/>
      <c r="D726" s="244"/>
      <c r="E726" s="111"/>
      <c r="F726" s="111"/>
      <c r="G726" s="111"/>
      <c r="H726" s="167"/>
      <c r="I726" s="167"/>
      <c r="J726" s="167"/>
      <c r="K726" s="167"/>
      <c r="L726" s="167"/>
      <c r="M726" s="167"/>
      <c r="N726" s="167"/>
      <c r="O726" s="167"/>
      <c r="P726" s="167"/>
      <c r="Q726" s="167"/>
      <c r="R726" s="167"/>
    </row>
    <row r="727" spans="1:18" s="143" customFormat="1" x14ac:dyDescent="0.35">
      <c r="A727" s="111"/>
      <c r="B727" s="111"/>
      <c r="C727" s="111"/>
      <c r="D727" s="111"/>
      <c r="E727" s="111" t="str">
        <f xml:space="preserve"> InputsR!E$91</f>
        <v>Company 4 totex allowance for [unfunded scheme 1] - water resources (17-18 FYA CPIH deflated prices)</v>
      </c>
      <c r="F727" s="169">
        <f xml:space="preserve"> InputsR!F$91</f>
        <v>0</v>
      </c>
      <c r="G727" s="111" t="str">
        <f xml:space="preserve"> InputsR!G$91</f>
        <v>£m</v>
      </c>
      <c r="H727" s="169"/>
      <c r="I727" s="169"/>
      <c r="J727" s="169"/>
      <c r="K727" s="169"/>
      <c r="L727" s="169"/>
      <c r="M727" s="169"/>
      <c r="N727" s="169"/>
      <c r="O727" s="169"/>
      <c r="P727" s="169"/>
      <c r="Q727" s="169"/>
      <c r="R727" s="169"/>
    </row>
    <row r="728" spans="1:18" s="166" customFormat="1" x14ac:dyDescent="0.35">
      <c r="A728" s="168"/>
      <c r="B728" s="168"/>
      <c r="C728" s="168"/>
      <c r="D728" s="168"/>
      <c r="E728" s="111" t="str">
        <f xml:space="preserve"> InputsR!E$86</f>
        <v>Company 4 cumulative percentage of allocated spend given gate reached for [unfunded scheme 1]</v>
      </c>
      <c r="F728" s="167">
        <f xml:space="preserve"> InputsR!F$86</f>
        <v>0</v>
      </c>
      <c r="G728" s="111" t="str">
        <f xml:space="preserve"> InputsR!G$86</f>
        <v>%</v>
      </c>
      <c r="H728" s="167"/>
      <c r="I728" s="167"/>
      <c r="J728" s="167"/>
      <c r="K728" s="167"/>
      <c r="L728" s="167"/>
      <c r="M728" s="167"/>
      <c r="N728" s="167"/>
      <c r="O728" s="167"/>
      <c r="P728" s="167"/>
      <c r="Q728" s="167"/>
      <c r="R728" s="167"/>
    </row>
    <row r="729" spans="1:18" s="166" customFormat="1" x14ac:dyDescent="0.35">
      <c r="A729" s="168"/>
      <c r="B729" s="168"/>
      <c r="C729" s="168"/>
      <c r="D729" s="168"/>
      <c r="E729" s="168" t="s">
        <v>299</v>
      </c>
      <c r="F729" s="171">
        <f xml:space="preserve"> F727 * F728</f>
        <v>0</v>
      </c>
      <c r="G729" s="168" t="s">
        <v>125</v>
      </c>
      <c r="H729" s="171"/>
      <c r="I729" s="171"/>
      <c r="J729" s="171"/>
      <c r="K729" s="171"/>
      <c r="L729" s="171"/>
      <c r="M729" s="171"/>
      <c r="N729" s="171"/>
      <c r="O729" s="171"/>
      <c r="P729" s="171"/>
      <c r="Q729" s="171"/>
      <c r="R729" s="171"/>
    </row>
    <row r="730" spans="1:18" s="166" customFormat="1" x14ac:dyDescent="0.35">
      <c r="A730" s="168"/>
      <c r="B730" s="168"/>
      <c r="C730" s="168"/>
      <c r="D730" s="168"/>
      <c r="E730" s="168"/>
      <c r="F730" s="171"/>
      <c r="G730" s="168"/>
      <c r="H730" s="171"/>
      <c r="I730" s="171"/>
      <c r="J730" s="171"/>
      <c r="K730" s="171"/>
      <c r="L730" s="171"/>
      <c r="M730" s="171"/>
      <c r="N730" s="171"/>
      <c r="O730" s="171"/>
      <c r="P730" s="171"/>
      <c r="Q730" s="171"/>
      <c r="R730" s="171"/>
    </row>
    <row r="731" spans="1:18" s="166" customFormat="1" x14ac:dyDescent="0.35">
      <c r="A731" s="168"/>
      <c r="B731" s="168"/>
      <c r="C731" s="168"/>
      <c r="D731" s="168"/>
      <c r="E731" s="184" t="str">
        <f xml:space="preserve"> E$497</f>
        <v>Totex sharing application</v>
      </c>
      <c r="F731" s="184">
        <f xml:space="preserve"> F$497</f>
        <v>0</v>
      </c>
      <c r="G731" s="184" t="str">
        <f xml:space="preserve"> G$497</f>
        <v>Boolean</v>
      </c>
      <c r="H731" s="171"/>
      <c r="I731" s="171"/>
      <c r="J731" s="171"/>
      <c r="K731" s="171"/>
      <c r="L731" s="171"/>
      <c r="M731" s="171"/>
      <c r="N731" s="171"/>
      <c r="O731" s="171"/>
      <c r="P731" s="171"/>
      <c r="Q731" s="171"/>
      <c r="R731" s="171"/>
    </row>
    <row r="732" spans="1:18" s="143" customFormat="1" x14ac:dyDescent="0.35">
      <c r="A732" s="111"/>
      <c r="B732" s="111"/>
      <c r="C732" s="111"/>
      <c r="D732" s="111"/>
      <c r="E732" s="111" t="str">
        <f xml:space="preserve"> InputsR!E$105</f>
        <v>Company 4 outturn totex for [unfunded scheme 1] - water resources (17-18 FYA CPIH deflated prices)</v>
      </c>
      <c r="F732" s="169">
        <f xml:space="preserve"> InputsR!F$105</f>
        <v>0</v>
      </c>
      <c r="G732" s="111" t="str">
        <f xml:space="preserve"> InputsR!G$105</f>
        <v>£m</v>
      </c>
      <c r="H732" s="169"/>
      <c r="I732" s="169"/>
      <c r="J732" s="169"/>
      <c r="K732" s="169"/>
      <c r="L732" s="169"/>
      <c r="M732" s="169"/>
      <c r="N732" s="169"/>
      <c r="O732" s="169"/>
      <c r="P732" s="169"/>
      <c r="Q732" s="169"/>
      <c r="R732" s="169"/>
    </row>
    <row r="733" spans="1:18" s="166" customFormat="1" x14ac:dyDescent="0.35">
      <c r="A733" s="168"/>
      <c r="B733" s="168"/>
      <c r="C733" s="168"/>
      <c r="D733" s="168"/>
      <c r="E733" s="184" t="str">
        <f xml:space="preserve"> E$729</f>
        <v>Company 4 totex allowance for [unfunded scheme 1] given gate reached - water resources (17-18 FYA CPIH deflated prices)</v>
      </c>
      <c r="F733" s="185">
        <f xml:space="preserve"> F$729</f>
        <v>0</v>
      </c>
      <c r="G733" s="184" t="str">
        <f xml:space="preserve"> G$729</f>
        <v>£m</v>
      </c>
      <c r="H733" s="171"/>
      <c r="I733" s="171"/>
      <c r="J733" s="171"/>
      <c r="K733" s="171"/>
      <c r="L733" s="171"/>
      <c r="M733" s="171"/>
      <c r="N733" s="171"/>
      <c r="O733" s="171"/>
      <c r="P733" s="171"/>
      <c r="Q733" s="171"/>
      <c r="R733" s="171"/>
    </row>
    <row r="734" spans="1:18" s="166" customFormat="1" x14ac:dyDescent="0.35">
      <c r="A734" s="168"/>
      <c r="B734" s="168"/>
      <c r="C734" s="168"/>
      <c r="D734" s="168"/>
      <c r="E734" s="167" t="str">
        <f xml:space="preserve"> InputsR!E$23</f>
        <v>Totex sharing rate</v>
      </c>
      <c r="F734" s="167">
        <f xml:space="preserve"> InputsR!F$23</f>
        <v>0.5</v>
      </c>
      <c r="G734" s="167" t="str">
        <f xml:space="preserve"> InputsR!G$23</f>
        <v>%</v>
      </c>
      <c r="H734" s="167"/>
      <c r="I734" s="167"/>
      <c r="J734" s="167"/>
      <c r="K734" s="167"/>
      <c r="L734" s="167"/>
      <c r="M734" s="167"/>
      <c r="N734" s="167"/>
      <c r="O734" s="167"/>
      <c r="P734" s="167"/>
      <c r="Q734" s="167"/>
      <c r="R734" s="167"/>
    </row>
    <row r="735" spans="1:18" s="166" customFormat="1" x14ac:dyDescent="0.35">
      <c r="A735" s="168"/>
      <c r="B735" s="168"/>
      <c r="C735" s="168"/>
      <c r="D735" s="168"/>
      <c r="E735" s="168" t="s">
        <v>300</v>
      </c>
      <c r="F735" s="171">
        <f xml:space="preserve"> F731 * ( F732 - F733 ) * F734</f>
        <v>0</v>
      </c>
      <c r="G735" s="168" t="s">
        <v>125</v>
      </c>
      <c r="H735" s="171"/>
      <c r="I735" s="171"/>
      <c r="J735" s="171"/>
      <c r="K735" s="171"/>
      <c r="L735" s="171"/>
      <c r="M735" s="171"/>
      <c r="N735" s="171"/>
      <c r="O735" s="171"/>
      <c r="P735" s="171"/>
      <c r="Q735" s="171"/>
      <c r="R735" s="171"/>
    </row>
    <row r="736" spans="1:18" s="166" customFormat="1" x14ac:dyDescent="0.35">
      <c r="A736" s="168"/>
      <c r="B736" s="168"/>
      <c r="C736" s="168"/>
      <c r="D736" s="168"/>
      <c r="E736" s="176"/>
      <c r="F736" s="170"/>
      <c r="G736" s="170"/>
      <c r="H736" s="170"/>
      <c r="I736" s="170"/>
      <c r="J736" s="170"/>
      <c r="K736" s="170"/>
      <c r="L736" s="170"/>
      <c r="M736" s="170"/>
      <c r="N736" s="170"/>
      <c r="O736" s="170"/>
      <c r="P736" s="170"/>
      <c r="Q736" s="170"/>
      <c r="R736" s="170"/>
    </row>
    <row r="737" spans="1:18" s="166" customFormat="1" x14ac:dyDescent="0.35">
      <c r="A737" s="168"/>
      <c r="B737" s="168"/>
      <c r="C737" s="168"/>
      <c r="D737" s="168"/>
      <c r="E737" s="184" t="str">
        <f xml:space="preserve"> E$729</f>
        <v>Company 4 totex allowance for [unfunded scheme 1] given gate reached - water resources (17-18 FYA CPIH deflated prices)</v>
      </c>
      <c r="F737" s="185">
        <f xml:space="preserve"> F$729</f>
        <v>0</v>
      </c>
      <c r="G737" s="184" t="str">
        <f xml:space="preserve"> G$729</f>
        <v>£m</v>
      </c>
      <c r="H737" s="190"/>
      <c r="I737" s="190"/>
      <c r="J737" s="190"/>
      <c r="K737" s="190"/>
      <c r="L737" s="190"/>
      <c r="M737" s="190"/>
      <c r="N737" s="190"/>
      <c r="O737" s="190"/>
      <c r="P737" s="190"/>
      <c r="Q737" s="190"/>
      <c r="R737" s="190"/>
    </row>
    <row r="738" spans="1:18" s="166" customFormat="1" x14ac:dyDescent="0.35">
      <c r="A738" s="168"/>
      <c r="B738" s="168"/>
      <c r="C738" s="168"/>
      <c r="D738" s="168"/>
      <c r="E738" s="189" t="str">
        <f xml:space="preserve"> E$735</f>
        <v>Company 4 totex sharing adjustment for [unfunded scheme 1] - water resources (17-18 FYA CPIH deflated prices)</v>
      </c>
      <c r="F738" s="190">
        <f xml:space="preserve"> F$735</f>
        <v>0</v>
      </c>
      <c r="G738" s="189" t="str">
        <f xml:space="preserve"> G$735</f>
        <v>£m</v>
      </c>
      <c r="H738" s="170"/>
      <c r="I738" s="170"/>
      <c r="J738" s="170"/>
      <c r="K738" s="170"/>
      <c r="L738" s="170"/>
      <c r="M738" s="170"/>
      <c r="N738" s="170"/>
      <c r="O738" s="170"/>
      <c r="P738" s="170"/>
      <c r="Q738" s="170"/>
      <c r="R738" s="170"/>
    </row>
    <row r="739" spans="1:18" s="166" customFormat="1" x14ac:dyDescent="0.35">
      <c r="A739" s="168"/>
      <c r="B739" s="168"/>
      <c r="C739" s="168"/>
      <c r="D739" s="168"/>
      <c r="E739" s="191" t="s">
        <v>301</v>
      </c>
      <c r="F739" s="190">
        <f xml:space="preserve"> F737 + F738</f>
        <v>0</v>
      </c>
      <c r="G739" s="191" t="s">
        <v>125</v>
      </c>
      <c r="H739" s="170"/>
      <c r="I739" s="170"/>
      <c r="J739" s="170"/>
      <c r="K739" s="170"/>
      <c r="L739" s="170"/>
      <c r="M739" s="170"/>
      <c r="N739" s="170"/>
      <c r="O739" s="170"/>
      <c r="P739" s="170"/>
      <c r="Q739" s="170"/>
      <c r="R739" s="170"/>
    </row>
    <row r="740" spans="1:18" s="166" customFormat="1" x14ac:dyDescent="0.35">
      <c r="A740" s="168"/>
      <c r="B740" s="168"/>
      <c r="C740" s="168"/>
      <c r="D740" s="168"/>
      <c r="E740" s="191"/>
      <c r="F740" s="190"/>
      <c r="G740" s="191"/>
      <c r="H740" s="170"/>
      <c r="I740" s="170"/>
      <c r="J740" s="170"/>
      <c r="K740" s="170"/>
      <c r="L740" s="170"/>
      <c r="M740" s="170"/>
      <c r="N740" s="170"/>
      <c r="O740" s="170"/>
      <c r="P740" s="170"/>
      <c r="Q740" s="170"/>
      <c r="R740" s="170"/>
    </row>
    <row r="741" spans="1:18" s="166" customFormat="1" x14ac:dyDescent="0.35">
      <c r="A741" s="207"/>
      <c r="B741" s="207"/>
      <c r="C741" s="207"/>
      <c r="D741" s="120" t="s">
        <v>183</v>
      </c>
      <c r="E741" s="120"/>
      <c r="F741" s="208"/>
      <c r="G741" s="199"/>
      <c r="H741" s="170"/>
      <c r="I741" s="170"/>
      <c r="J741" s="170"/>
      <c r="K741" s="170"/>
      <c r="L741" s="170"/>
      <c r="M741" s="170"/>
      <c r="N741" s="170"/>
      <c r="O741" s="170"/>
      <c r="P741" s="170"/>
      <c r="Q741" s="170"/>
      <c r="R741" s="170"/>
    </row>
    <row r="742" spans="1:18" s="166" customFormat="1" x14ac:dyDescent="0.35">
      <c r="A742" s="207"/>
      <c r="B742" s="207"/>
      <c r="C742" s="207"/>
      <c r="D742" s="207"/>
      <c r="E742" s="199"/>
      <c r="F742" s="208"/>
      <c r="G742" s="199"/>
      <c r="H742" s="170"/>
      <c r="I742" s="170"/>
      <c r="J742" s="170"/>
      <c r="K742" s="170"/>
      <c r="L742" s="170"/>
      <c r="M742" s="170"/>
      <c r="N742" s="170"/>
      <c r="O742" s="170"/>
      <c r="P742" s="170"/>
      <c r="Q742" s="170"/>
      <c r="R742" s="170"/>
    </row>
    <row r="743" spans="1:18" s="166" customFormat="1" x14ac:dyDescent="0.35">
      <c r="A743" s="207"/>
      <c r="B743" s="207"/>
      <c r="C743" s="207"/>
      <c r="D743" s="207"/>
      <c r="E743" s="212" t="str">
        <f xml:space="preserve"> InputsR!E$11</f>
        <v>Proportion of costs allocated to gate 2</v>
      </c>
      <c r="F743" s="213">
        <f xml:space="preserve"> InputsR!F$11</f>
        <v>0.15</v>
      </c>
      <c r="G743" s="212" t="str">
        <f xml:space="preserve"> InputsR!G$11</f>
        <v>%</v>
      </c>
      <c r="H743" s="170"/>
      <c r="I743" s="170"/>
      <c r="J743" s="170"/>
      <c r="K743" s="170"/>
      <c r="L743" s="170"/>
      <c r="M743" s="170"/>
      <c r="N743" s="170"/>
      <c r="O743" s="170"/>
      <c r="P743" s="170"/>
      <c r="Q743" s="170"/>
      <c r="R743" s="170"/>
    </row>
    <row r="744" spans="1:18" s="166" customFormat="1" x14ac:dyDescent="0.35">
      <c r="A744" s="207"/>
      <c r="B744" s="207"/>
      <c r="C744" s="207"/>
      <c r="D744" s="207"/>
      <c r="E744" s="212" t="str">
        <f xml:space="preserve"> InputsR!E$13</f>
        <v>Proportion of costs allocated to gate 3</v>
      </c>
      <c r="F744" s="213">
        <f xml:space="preserve"> InputsR!F$13</f>
        <v>0.35</v>
      </c>
      <c r="G744" s="212" t="str">
        <f xml:space="preserve"> InputsR!G$13</f>
        <v>%</v>
      </c>
      <c r="H744" s="170"/>
      <c r="I744" s="170"/>
      <c r="J744" s="170"/>
      <c r="K744" s="170"/>
      <c r="L744" s="170"/>
      <c r="M744" s="170"/>
      <c r="N744" s="170"/>
      <c r="O744" s="170"/>
      <c r="P744" s="170"/>
      <c r="Q744" s="170"/>
      <c r="R744" s="170"/>
    </row>
    <row r="745" spans="1:18" s="166" customFormat="1" x14ac:dyDescent="0.35">
      <c r="A745" s="207"/>
      <c r="B745" s="207"/>
      <c r="C745" s="207"/>
      <c r="D745" s="207"/>
      <c r="E745" s="212" t="str">
        <f xml:space="preserve"> InputsR!E$15</f>
        <v>Proportion of costs allocated to gate 4</v>
      </c>
      <c r="F745" s="213">
        <f xml:space="preserve"> InputsR!F$15</f>
        <v>0.4</v>
      </c>
      <c r="G745" s="212" t="str">
        <f xml:space="preserve"> InputsR!G$15</f>
        <v>%</v>
      </c>
      <c r="H745" s="170"/>
      <c r="I745" s="170"/>
      <c r="J745" s="170"/>
      <c r="K745" s="170"/>
      <c r="L745" s="170"/>
      <c r="M745" s="170"/>
      <c r="N745" s="170"/>
      <c r="O745" s="170"/>
      <c r="P745" s="170"/>
      <c r="Q745" s="170"/>
      <c r="R745" s="170"/>
    </row>
    <row r="746" spans="1:18" s="166" customFormat="1" x14ac:dyDescent="0.35">
      <c r="A746" s="207"/>
      <c r="B746" s="207"/>
      <c r="C746" s="207"/>
      <c r="D746" s="207"/>
      <c r="E746" s="199" t="s">
        <v>302</v>
      </c>
      <c r="F746" s="214">
        <f xml:space="preserve"> SUM( F743:F745 )</f>
        <v>0.9</v>
      </c>
      <c r="G746" s="199" t="s">
        <v>105</v>
      </c>
      <c r="H746" s="170"/>
      <c r="I746" s="170"/>
      <c r="J746" s="170"/>
      <c r="K746" s="170"/>
      <c r="L746" s="170"/>
      <c r="M746" s="170"/>
      <c r="N746" s="170"/>
      <c r="O746" s="170"/>
      <c r="P746" s="170"/>
      <c r="Q746" s="170"/>
      <c r="R746" s="170"/>
    </row>
    <row r="747" spans="1:18" s="166" customFormat="1" x14ac:dyDescent="0.35">
      <c r="A747" s="207"/>
      <c r="B747" s="207"/>
      <c r="C747" s="207"/>
      <c r="D747" s="207"/>
      <c r="E747" s="199"/>
      <c r="F747" s="208"/>
      <c r="G747" s="199"/>
      <c r="H747" s="170"/>
      <c r="I747" s="170"/>
      <c r="J747" s="170"/>
      <c r="K747" s="170"/>
      <c r="L747" s="170"/>
      <c r="M747" s="170"/>
      <c r="N747" s="170"/>
      <c r="O747" s="170"/>
      <c r="P747" s="170"/>
      <c r="Q747" s="170"/>
      <c r="R747" s="170"/>
    </row>
    <row r="748" spans="1:18" s="166" customFormat="1" x14ac:dyDescent="0.35">
      <c r="A748" s="207"/>
      <c r="B748" s="207"/>
      <c r="C748" s="207"/>
      <c r="D748" s="207"/>
      <c r="E748" s="200" t="str">
        <f xml:space="preserve"> E$739</f>
        <v>Company 4 total totex adjustment for [unfunded scheme 1] - water resources (17-18 FYA CPIH deflated prices)</v>
      </c>
      <c r="F748" s="211">
        <f xml:space="preserve"> F$739</f>
        <v>0</v>
      </c>
      <c r="G748" s="200" t="str">
        <f xml:space="preserve"> G$739</f>
        <v>£m</v>
      </c>
      <c r="H748" s="170"/>
      <c r="I748" s="170"/>
      <c r="J748" s="170"/>
      <c r="K748" s="170"/>
      <c r="L748" s="170"/>
      <c r="M748" s="170"/>
      <c r="N748" s="170"/>
      <c r="O748" s="170"/>
      <c r="P748" s="170"/>
      <c r="Q748" s="170"/>
      <c r="R748" s="170"/>
    </row>
    <row r="749" spans="1:18" s="166" customFormat="1" x14ac:dyDescent="0.35">
      <c r="A749" s="207"/>
      <c r="B749" s="207"/>
      <c r="C749" s="207"/>
      <c r="D749" s="207"/>
      <c r="E749" s="212" t="str">
        <f xml:space="preserve"> InputsR!E$11</f>
        <v>Proportion of costs allocated to gate 2</v>
      </c>
      <c r="F749" s="213">
        <f xml:space="preserve"> InputsR!F$11</f>
        <v>0.15</v>
      </c>
      <c r="G749" s="212" t="str">
        <f xml:space="preserve"> InputsR!G$11</f>
        <v>%</v>
      </c>
      <c r="H749" s="170"/>
      <c r="I749" s="170"/>
      <c r="J749" s="170"/>
      <c r="K749" s="170"/>
      <c r="L749" s="170"/>
      <c r="M749" s="170"/>
      <c r="N749" s="170"/>
      <c r="O749" s="170"/>
      <c r="P749" s="170"/>
      <c r="Q749" s="170"/>
      <c r="R749" s="170"/>
    </row>
    <row r="750" spans="1:18" s="166" customFormat="1" x14ac:dyDescent="0.35">
      <c r="A750" s="207"/>
      <c r="B750" s="207"/>
      <c r="C750" s="207"/>
      <c r="D750" s="207"/>
      <c r="E750" s="200" t="str">
        <f xml:space="preserve"> E$746</f>
        <v>Total proportion of costs allocated to gates 2-4 - company 4 water resources - unfunded scheme 1</v>
      </c>
      <c r="F750" s="215">
        <f xml:space="preserve"> F$746</f>
        <v>0.9</v>
      </c>
      <c r="G750" s="200" t="str">
        <f xml:space="preserve"> G$746</f>
        <v>%</v>
      </c>
      <c r="H750" s="170"/>
      <c r="I750" s="170"/>
      <c r="J750" s="170"/>
      <c r="K750" s="170"/>
      <c r="L750" s="170"/>
      <c r="M750" s="170"/>
      <c r="N750" s="170"/>
      <c r="O750" s="170"/>
      <c r="P750" s="170"/>
      <c r="Q750" s="170"/>
      <c r="R750" s="170"/>
    </row>
    <row r="751" spans="1:18" s="166" customFormat="1" x14ac:dyDescent="0.35">
      <c r="A751" s="207"/>
      <c r="B751" s="207"/>
      <c r="C751" s="207"/>
      <c r="D751" s="207"/>
      <c r="E751" s="212" t="str">
        <f xml:space="preserve"> InputsR!E$27</f>
        <v>Discount rate</v>
      </c>
      <c r="F751" s="213">
        <f xml:space="preserve"> InputsR!F$27</f>
        <v>2.92E-2</v>
      </c>
      <c r="G751" s="212" t="str">
        <f xml:space="preserve"> InputsR!G$27</f>
        <v>%</v>
      </c>
      <c r="H751" s="170"/>
      <c r="I751" s="170"/>
      <c r="J751" s="170"/>
      <c r="K751" s="170"/>
      <c r="L751" s="170"/>
      <c r="M751" s="170"/>
      <c r="N751" s="170"/>
      <c r="O751" s="170"/>
      <c r="P751" s="170"/>
      <c r="Q751" s="170"/>
      <c r="R751" s="170"/>
    </row>
    <row r="752" spans="1:18" s="166" customFormat="1" x14ac:dyDescent="0.35">
      <c r="A752" s="207"/>
      <c r="B752" s="207"/>
      <c r="C752" s="207"/>
      <c r="D752" s="207"/>
      <c r="E752" s="212" t="str">
        <f xml:space="preserve"> InputsR!E$17</f>
        <v>Years of discounting required for project abandoned at gate 1</v>
      </c>
      <c r="F752" s="216">
        <f xml:space="preserve"> InputsR!F$17</f>
        <v>3</v>
      </c>
      <c r="G752" s="212" t="str">
        <f xml:space="preserve"> InputsR!G$17</f>
        <v>#</v>
      </c>
      <c r="H752" s="170"/>
      <c r="I752" s="170"/>
      <c r="J752" s="170"/>
      <c r="K752" s="170"/>
      <c r="L752" s="170"/>
      <c r="M752" s="170"/>
      <c r="N752" s="170"/>
      <c r="O752" s="170"/>
      <c r="P752" s="170"/>
      <c r="Q752" s="170"/>
      <c r="R752" s="170"/>
    </row>
    <row r="753" spans="1:18" s="166" customFormat="1" x14ac:dyDescent="0.35">
      <c r="A753" s="207"/>
      <c r="B753" s="207"/>
      <c r="C753" s="207"/>
      <c r="D753" s="207"/>
      <c r="E753" s="199" t="s">
        <v>303</v>
      </c>
      <c r="F753" s="208">
        <f xml:space="preserve"> (F749 / F750) * F748 * (1 + F751) ^ F752</f>
        <v>0</v>
      </c>
      <c r="G753" s="199" t="s">
        <v>125</v>
      </c>
      <c r="H753" s="170"/>
      <c r="I753" s="170"/>
      <c r="J753" s="170"/>
      <c r="K753" s="170"/>
      <c r="L753" s="170"/>
      <c r="M753" s="170"/>
      <c r="N753" s="170"/>
      <c r="O753" s="170"/>
      <c r="P753" s="170"/>
      <c r="Q753" s="170"/>
      <c r="R753" s="170"/>
    </row>
    <row r="754" spans="1:18" s="166" customFormat="1" x14ac:dyDescent="0.35">
      <c r="A754" s="207"/>
      <c r="B754" s="207"/>
      <c r="C754" s="207"/>
      <c r="D754" s="207"/>
      <c r="E754" s="199"/>
      <c r="F754" s="208"/>
      <c r="G754" s="199"/>
      <c r="H754" s="170"/>
      <c r="I754" s="170"/>
      <c r="J754" s="170"/>
      <c r="K754" s="170"/>
      <c r="L754" s="170"/>
      <c r="M754" s="170"/>
      <c r="N754" s="170"/>
      <c r="O754" s="170"/>
      <c r="P754" s="170"/>
      <c r="Q754" s="170"/>
      <c r="R754" s="170"/>
    </row>
    <row r="755" spans="1:18" s="166" customFormat="1" x14ac:dyDescent="0.35">
      <c r="A755" s="207"/>
      <c r="B755" s="207"/>
      <c r="C755" s="207"/>
      <c r="D755" s="207"/>
      <c r="E755" s="200" t="str">
        <f xml:space="preserve"> E$739</f>
        <v>Company 4 total totex adjustment for [unfunded scheme 1] - water resources (17-18 FYA CPIH deflated prices)</v>
      </c>
      <c r="F755" s="211">
        <f xml:space="preserve"> F$739</f>
        <v>0</v>
      </c>
      <c r="G755" s="200" t="str">
        <f xml:space="preserve"> G$739</f>
        <v>£m</v>
      </c>
      <c r="H755" s="170"/>
      <c r="I755" s="170"/>
      <c r="J755" s="170"/>
      <c r="K755" s="170"/>
      <c r="L755" s="170"/>
      <c r="M755" s="170"/>
      <c r="N755" s="170"/>
      <c r="O755" s="170"/>
      <c r="P755" s="170"/>
      <c r="Q755" s="170"/>
      <c r="R755" s="170"/>
    </row>
    <row r="756" spans="1:18" s="166" customFormat="1" x14ac:dyDescent="0.35">
      <c r="A756" s="207"/>
      <c r="B756" s="207"/>
      <c r="C756" s="207"/>
      <c r="D756" s="207"/>
      <c r="E756" s="212" t="str">
        <f xml:space="preserve"> InputsR!E$13</f>
        <v>Proportion of costs allocated to gate 3</v>
      </c>
      <c r="F756" s="213">
        <f xml:space="preserve"> InputsR!F$13</f>
        <v>0.35</v>
      </c>
      <c r="G756" s="212" t="str">
        <f xml:space="preserve"> InputsR!G$13</f>
        <v>%</v>
      </c>
      <c r="H756" s="170"/>
      <c r="I756" s="170"/>
      <c r="J756" s="170"/>
      <c r="K756" s="170"/>
      <c r="L756" s="170"/>
      <c r="M756" s="170"/>
      <c r="N756" s="170"/>
      <c r="O756" s="170"/>
      <c r="P756" s="170"/>
      <c r="Q756" s="170"/>
      <c r="R756" s="170"/>
    </row>
    <row r="757" spans="1:18" s="166" customFormat="1" x14ac:dyDescent="0.35">
      <c r="A757" s="207"/>
      <c r="B757" s="207"/>
      <c r="C757" s="207"/>
      <c r="D757" s="207"/>
      <c r="E757" s="200" t="str">
        <f xml:space="preserve"> E$746</f>
        <v>Total proportion of costs allocated to gates 2-4 - company 4 water resources - unfunded scheme 1</v>
      </c>
      <c r="F757" s="215">
        <f xml:space="preserve"> F$746</f>
        <v>0.9</v>
      </c>
      <c r="G757" s="200" t="str">
        <f xml:space="preserve"> G$746</f>
        <v>%</v>
      </c>
      <c r="H757" s="170"/>
      <c r="I757" s="170"/>
      <c r="J757" s="170"/>
      <c r="K757" s="170"/>
      <c r="L757" s="170"/>
      <c r="M757" s="170"/>
      <c r="N757" s="170"/>
      <c r="O757" s="170"/>
      <c r="P757" s="170"/>
      <c r="Q757" s="170"/>
      <c r="R757" s="170"/>
    </row>
    <row r="758" spans="1:18" s="166" customFormat="1" x14ac:dyDescent="0.35">
      <c r="A758" s="207"/>
      <c r="B758" s="207"/>
      <c r="C758" s="207"/>
      <c r="D758" s="207"/>
      <c r="E758" s="212" t="str">
        <f xml:space="preserve"> InputsR!E$27</f>
        <v>Discount rate</v>
      </c>
      <c r="F758" s="213">
        <f xml:space="preserve"> InputsR!F$27</f>
        <v>2.92E-2</v>
      </c>
      <c r="G758" s="212" t="str">
        <f xml:space="preserve"> InputsR!G$27</f>
        <v>%</v>
      </c>
      <c r="H758" s="170"/>
      <c r="I758" s="170"/>
      <c r="J758" s="170"/>
      <c r="K758" s="170"/>
      <c r="L758" s="170"/>
      <c r="M758" s="170"/>
      <c r="N758" s="170"/>
      <c r="O758" s="170"/>
      <c r="P758" s="170"/>
      <c r="Q758" s="170"/>
      <c r="R758" s="170"/>
    </row>
    <row r="759" spans="1:18" s="166" customFormat="1" x14ac:dyDescent="0.35">
      <c r="A759" s="207"/>
      <c r="B759" s="207"/>
      <c r="C759" s="207"/>
      <c r="D759" s="207"/>
      <c r="E759" s="212" t="str">
        <f xml:space="preserve"> InputsR!E$19</f>
        <v>Years of discounting required for project abandoned at gate 2</v>
      </c>
      <c r="F759" s="216">
        <f xml:space="preserve"> InputsR!F$19</f>
        <v>2</v>
      </c>
      <c r="G759" s="212" t="str">
        <f xml:space="preserve"> InputsR!G$19</f>
        <v>#</v>
      </c>
      <c r="H759" s="170"/>
      <c r="I759" s="170"/>
      <c r="J759" s="170"/>
      <c r="K759" s="170"/>
      <c r="L759" s="170"/>
      <c r="M759" s="170"/>
      <c r="N759" s="170"/>
      <c r="O759" s="170"/>
      <c r="P759" s="170"/>
      <c r="Q759" s="170"/>
      <c r="R759" s="170"/>
    </row>
    <row r="760" spans="1:18" s="166" customFormat="1" x14ac:dyDescent="0.35">
      <c r="A760" s="207"/>
      <c r="B760" s="207"/>
      <c r="C760" s="207"/>
      <c r="D760" s="207"/>
      <c r="E760" s="199" t="s">
        <v>304</v>
      </c>
      <c r="F760" s="208">
        <f xml:space="preserve"> (F756 / F757) * F755 * (1 + F758) ^ F759</f>
        <v>0</v>
      </c>
      <c r="G760" s="199" t="s">
        <v>125</v>
      </c>
      <c r="H760" s="170"/>
      <c r="I760" s="170"/>
      <c r="J760" s="170"/>
      <c r="K760" s="170"/>
      <c r="L760" s="170"/>
      <c r="M760" s="170"/>
      <c r="N760" s="170"/>
      <c r="O760" s="170"/>
      <c r="P760" s="170"/>
      <c r="Q760" s="170"/>
      <c r="R760" s="170"/>
    </row>
    <row r="761" spans="1:18" s="166" customFormat="1" x14ac:dyDescent="0.35">
      <c r="A761" s="207"/>
      <c r="B761" s="207"/>
      <c r="C761" s="207"/>
      <c r="D761" s="207"/>
      <c r="E761" s="199"/>
      <c r="F761" s="208"/>
      <c r="G761" s="199"/>
      <c r="H761" s="170"/>
      <c r="I761" s="170"/>
      <c r="J761" s="170"/>
      <c r="K761" s="170"/>
      <c r="L761" s="170"/>
      <c r="M761" s="170"/>
      <c r="N761" s="170"/>
      <c r="O761" s="170"/>
      <c r="P761" s="170"/>
      <c r="Q761" s="170"/>
      <c r="R761" s="170"/>
    </row>
    <row r="762" spans="1:18" s="166" customFormat="1" x14ac:dyDescent="0.35">
      <c r="A762" s="207"/>
      <c r="B762" s="207"/>
      <c r="C762" s="207"/>
      <c r="D762" s="207"/>
      <c r="E762" s="200" t="str">
        <f xml:space="preserve"> E$739</f>
        <v>Company 4 total totex adjustment for [unfunded scheme 1] - water resources (17-18 FYA CPIH deflated prices)</v>
      </c>
      <c r="F762" s="211">
        <f xml:space="preserve"> F$739</f>
        <v>0</v>
      </c>
      <c r="G762" s="200" t="str">
        <f xml:space="preserve"> G$739</f>
        <v>£m</v>
      </c>
      <c r="H762" s="170"/>
      <c r="I762" s="170"/>
      <c r="J762" s="170"/>
      <c r="K762" s="170"/>
      <c r="L762" s="170"/>
      <c r="M762" s="170"/>
      <c r="N762" s="170"/>
      <c r="O762" s="170"/>
      <c r="P762" s="170"/>
      <c r="Q762" s="170"/>
      <c r="R762" s="170"/>
    </row>
    <row r="763" spans="1:18" s="166" customFormat="1" x14ac:dyDescent="0.35">
      <c r="A763" s="207"/>
      <c r="B763" s="207"/>
      <c r="C763" s="207"/>
      <c r="D763" s="207"/>
      <c r="E763" s="212" t="str">
        <f xml:space="preserve"> InputsR!E$15</f>
        <v>Proportion of costs allocated to gate 4</v>
      </c>
      <c r="F763" s="213">
        <f xml:space="preserve"> InputsR!F$15</f>
        <v>0.4</v>
      </c>
      <c r="G763" s="212" t="str">
        <f xml:space="preserve"> InputsR!G$15</f>
        <v>%</v>
      </c>
      <c r="H763" s="170"/>
      <c r="I763" s="170"/>
      <c r="J763" s="170"/>
      <c r="K763" s="170"/>
      <c r="L763" s="170"/>
      <c r="M763" s="170"/>
      <c r="N763" s="170"/>
      <c r="O763" s="170"/>
      <c r="P763" s="170"/>
      <c r="Q763" s="170"/>
      <c r="R763" s="170"/>
    </row>
    <row r="764" spans="1:18" s="166" customFormat="1" x14ac:dyDescent="0.35">
      <c r="A764" s="207"/>
      <c r="B764" s="207"/>
      <c r="C764" s="207"/>
      <c r="D764" s="207"/>
      <c r="E764" s="200" t="str">
        <f xml:space="preserve"> E$746</f>
        <v>Total proportion of costs allocated to gates 2-4 - company 4 water resources - unfunded scheme 1</v>
      </c>
      <c r="F764" s="215">
        <f xml:space="preserve"> F$746</f>
        <v>0.9</v>
      </c>
      <c r="G764" s="200" t="str">
        <f xml:space="preserve"> G$746</f>
        <v>%</v>
      </c>
      <c r="H764" s="170"/>
      <c r="I764" s="170"/>
      <c r="J764" s="170"/>
      <c r="K764" s="170"/>
      <c r="L764" s="170"/>
      <c r="M764" s="170"/>
      <c r="N764" s="170"/>
      <c r="O764" s="170"/>
      <c r="P764" s="170"/>
      <c r="Q764" s="170"/>
      <c r="R764" s="170"/>
    </row>
    <row r="765" spans="1:18" s="166" customFormat="1" x14ac:dyDescent="0.35">
      <c r="A765" s="207"/>
      <c r="B765" s="207"/>
      <c r="C765" s="207"/>
      <c r="D765" s="207"/>
      <c r="E765" s="212" t="str">
        <f xml:space="preserve"> InputsR!E$27</f>
        <v>Discount rate</v>
      </c>
      <c r="F765" s="213">
        <f xml:space="preserve"> InputsR!F$27</f>
        <v>2.92E-2</v>
      </c>
      <c r="G765" s="212" t="str">
        <f xml:space="preserve"> InputsR!G$27</f>
        <v>%</v>
      </c>
      <c r="H765" s="170"/>
      <c r="I765" s="170"/>
      <c r="J765" s="170"/>
      <c r="K765" s="170"/>
      <c r="L765" s="170"/>
      <c r="M765" s="170"/>
      <c r="N765" s="170"/>
      <c r="O765" s="170"/>
      <c r="P765" s="170"/>
      <c r="Q765" s="170"/>
      <c r="R765" s="170"/>
    </row>
    <row r="766" spans="1:18" s="166" customFormat="1" x14ac:dyDescent="0.35">
      <c r="A766" s="207"/>
      <c r="B766" s="207"/>
      <c r="C766" s="207"/>
      <c r="D766" s="207"/>
      <c r="E766" s="212" t="str">
        <f xml:space="preserve"> InputsR!E$21</f>
        <v>Years of discounting required for project abandoned at gate 3</v>
      </c>
      <c r="F766" s="216">
        <f xml:space="preserve"> InputsR!F$21</f>
        <v>1</v>
      </c>
      <c r="G766" s="212" t="str">
        <f xml:space="preserve"> InputsR!G$21</f>
        <v>#</v>
      </c>
      <c r="H766" s="170"/>
      <c r="I766" s="170"/>
      <c r="J766" s="170"/>
      <c r="K766" s="170"/>
      <c r="L766" s="170"/>
      <c r="M766" s="170"/>
      <c r="N766" s="170"/>
      <c r="O766" s="170"/>
      <c r="P766" s="170"/>
      <c r="Q766" s="170"/>
      <c r="R766" s="170"/>
    </row>
    <row r="767" spans="1:18" s="166" customFormat="1" x14ac:dyDescent="0.35">
      <c r="A767" s="207"/>
      <c r="B767" s="207"/>
      <c r="C767" s="207"/>
      <c r="D767" s="207"/>
      <c r="E767" s="199" t="s">
        <v>305</v>
      </c>
      <c r="F767" s="208">
        <f xml:space="preserve"> (F763 / F764) * F762 * (1 + F765) ^ F766</f>
        <v>0</v>
      </c>
      <c r="G767" s="199" t="s">
        <v>125</v>
      </c>
      <c r="H767" s="170"/>
      <c r="I767" s="170"/>
      <c r="J767" s="170"/>
      <c r="K767" s="170"/>
      <c r="L767" s="170"/>
      <c r="M767" s="170"/>
      <c r="N767" s="170"/>
      <c r="O767" s="170"/>
      <c r="P767" s="170"/>
      <c r="Q767" s="170"/>
      <c r="R767" s="170"/>
    </row>
    <row r="768" spans="1:18" s="166" customFormat="1" x14ac:dyDescent="0.35">
      <c r="A768" s="207"/>
      <c r="B768" s="207"/>
      <c r="C768" s="207"/>
      <c r="D768" s="207"/>
      <c r="E768" s="199"/>
      <c r="F768" s="208"/>
      <c r="G768" s="199"/>
      <c r="H768" s="170"/>
      <c r="I768" s="170"/>
      <c r="J768" s="170"/>
      <c r="K768" s="170"/>
      <c r="L768" s="170"/>
      <c r="M768" s="170"/>
      <c r="N768" s="170"/>
      <c r="O768" s="170"/>
      <c r="P768" s="170"/>
      <c r="Q768" s="170"/>
      <c r="R768" s="170"/>
    </row>
    <row r="769" spans="1:18" s="166" customFormat="1" x14ac:dyDescent="0.35">
      <c r="A769" s="207"/>
      <c r="B769" s="207"/>
      <c r="C769" s="207"/>
      <c r="D769" s="207"/>
      <c r="E769" s="200" t="str">
        <f xml:space="preserve"> E$753</f>
        <v>Company 4 total totex adjustment for [unfunded scheme 1] financing adjustment (gate 2 element) (gate 1 abandonment) - water resources (17-18 FYA CPIH deflated prices)</v>
      </c>
      <c r="F769" s="211">
        <f xml:space="preserve"> F$753</f>
        <v>0</v>
      </c>
      <c r="G769" s="200" t="str">
        <f xml:space="preserve"> G$753</f>
        <v>£m</v>
      </c>
      <c r="H769" s="170"/>
      <c r="I769" s="170"/>
      <c r="J769" s="170"/>
      <c r="K769" s="170"/>
      <c r="L769" s="170"/>
      <c r="M769" s="170"/>
      <c r="N769" s="170"/>
      <c r="O769" s="170"/>
      <c r="P769" s="170"/>
      <c r="Q769" s="170"/>
      <c r="R769" s="170"/>
    </row>
    <row r="770" spans="1:18" s="166" customFormat="1" x14ac:dyDescent="0.35">
      <c r="A770" s="207"/>
      <c r="B770" s="207"/>
      <c r="C770" s="207"/>
      <c r="D770" s="207"/>
      <c r="E770" s="200" t="str">
        <f xml:space="preserve"> E$760</f>
        <v>Company 4 total totex adjustment for [unfunded scheme 1] financing adjustment (gate 3 element) (gate 1 abandonment) - water resources (17-18 FYA CPIH deflated prices)</v>
      </c>
      <c r="F770" s="211">
        <f xml:space="preserve"> F$760</f>
        <v>0</v>
      </c>
      <c r="G770" s="200" t="str">
        <f xml:space="preserve"> G$760</f>
        <v>£m</v>
      </c>
      <c r="H770" s="170"/>
      <c r="I770" s="170"/>
      <c r="J770" s="170"/>
      <c r="K770" s="170"/>
      <c r="L770" s="170"/>
      <c r="M770" s="170"/>
      <c r="N770" s="170"/>
      <c r="O770" s="170"/>
      <c r="P770" s="170"/>
      <c r="Q770" s="170"/>
      <c r="R770" s="170"/>
    </row>
    <row r="771" spans="1:18" s="166" customFormat="1" x14ac:dyDescent="0.35">
      <c r="A771" s="207"/>
      <c r="B771" s="207"/>
      <c r="C771" s="207"/>
      <c r="D771" s="207"/>
      <c r="E771" s="200" t="str">
        <f xml:space="preserve"> E$767</f>
        <v>Company 4 total totex adjustment for [unfunded scheme 1] financing adjustment (gate 4 element) (gate 1 abandonment) - water resources (17-18 FYA CPIH deflated prices)</v>
      </c>
      <c r="F771" s="211">
        <f xml:space="preserve"> F$767</f>
        <v>0</v>
      </c>
      <c r="G771" s="200" t="str">
        <f xml:space="preserve"> G$767</f>
        <v>£m</v>
      </c>
      <c r="H771" s="170"/>
      <c r="I771" s="170"/>
      <c r="J771" s="170"/>
      <c r="K771" s="170"/>
      <c r="L771" s="170"/>
      <c r="M771" s="170"/>
      <c r="N771" s="170"/>
      <c r="O771" s="170"/>
      <c r="P771" s="170"/>
      <c r="Q771" s="170"/>
      <c r="R771" s="170"/>
    </row>
    <row r="772" spans="1:18" s="166" customFormat="1" x14ac:dyDescent="0.35">
      <c r="A772" s="207"/>
      <c r="B772" s="207"/>
      <c r="C772" s="207"/>
      <c r="D772" s="207"/>
      <c r="E772" s="199" t="s">
        <v>306</v>
      </c>
      <c r="F772" s="208">
        <f xml:space="preserve"> SUM( F769:F771 )</f>
        <v>0</v>
      </c>
      <c r="G772" s="199" t="s">
        <v>125</v>
      </c>
      <c r="H772" s="170"/>
      <c r="I772" s="170"/>
      <c r="J772" s="170"/>
      <c r="K772" s="170"/>
      <c r="L772" s="170"/>
      <c r="M772" s="170"/>
      <c r="N772" s="170"/>
      <c r="O772" s="170"/>
      <c r="P772" s="170"/>
      <c r="Q772" s="170"/>
      <c r="R772" s="170"/>
    </row>
    <row r="773" spans="1:18" s="166" customFormat="1" x14ac:dyDescent="0.35">
      <c r="A773" s="207"/>
      <c r="B773" s="207"/>
      <c r="C773" s="207"/>
      <c r="D773" s="207"/>
      <c r="E773" s="199"/>
      <c r="F773" s="208"/>
      <c r="G773" s="199"/>
      <c r="H773" s="170"/>
      <c r="I773" s="170"/>
      <c r="J773" s="170"/>
      <c r="K773" s="170"/>
      <c r="L773" s="170"/>
      <c r="M773" s="170"/>
      <c r="N773" s="170"/>
      <c r="O773" s="170"/>
      <c r="P773" s="170"/>
      <c r="Q773" s="170"/>
      <c r="R773" s="170"/>
    </row>
    <row r="774" spans="1:18" s="166" customFormat="1" x14ac:dyDescent="0.35">
      <c r="A774" s="207"/>
      <c r="B774" s="207"/>
      <c r="C774" s="207"/>
      <c r="D774" s="120" t="s">
        <v>189</v>
      </c>
      <c r="E774" s="120"/>
      <c r="F774" s="208"/>
      <c r="G774" s="199"/>
      <c r="H774" s="170"/>
      <c r="I774" s="170"/>
      <c r="J774" s="170"/>
      <c r="K774" s="170"/>
      <c r="L774" s="170"/>
      <c r="M774" s="170"/>
      <c r="N774" s="170"/>
      <c r="O774" s="170"/>
      <c r="P774" s="170"/>
      <c r="Q774" s="170"/>
      <c r="R774" s="170"/>
    </row>
    <row r="775" spans="1:18" s="166" customFormat="1" x14ac:dyDescent="0.35">
      <c r="A775" s="207"/>
      <c r="B775" s="207"/>
      <c r="C775" s="207"/>
      <c r="D775" s="207"/>
      <c r="E775" s="199"/>
      <c r="F775" s="208"/>
      <c r="G775" s="199"/>
      <c r="H775" s="170"/>
      <c r="I775" s="170"/>
      <c r="J775" s="170"/>
      <c r="K775" s="170"/>
      <c r="L775" s="170"/>
      <c r="M775" s="170"/>
      <c r="N775" s="170"/>
      <c r="O775" s="170"/>
      <c r="P775" s="170"/>
      <c r="Q775" s="170"/>
      <c r="R775" s="170"/>
    </row>
    <row r="776" spans="1:18" s="166" customFormat="1" x14ac:dyDescent="0.35">
      <c r="A776" s="207"/>
      <c r="B776" s="207"/>
      <c r="C776" s="207"/>
      <c r="D776" s="207"/>
      <c r="E776" s="212" t="str">
        <f xml:space="preserve"> InputsR!E$13</f>
        <v>Proportion of costs allocated to gate 3</v>
      </c>
      <c r="F776" s="213">
        <f xml:space="preserve"> InputsR!F$13</f>
        <v>0.35</v>
      </c>
      <c r="G776" s="212" t="str">
        <f xml:space="preserve"> InputsR!G$13</f>
        <v>%</v>
      </c>
      <c r="H776" s="170"/>
      <c r="I776" s="170"/>
      <c r="J776" s="170"/>
      <c r="K776" s="170"/>
      <c r="L776" s="170"/>
      <c r="M776" s="170"/>
      <c r="N776" s="170"/>
      <c r="O776" s="170"/>
      <c r="P776" s="170"/>
      <c r="Q776" s="170"/>
      <c r="R776" s="170"/>
    </row>
    <row r="777" spans="1:18" s="166" customFormat="1" x14ac:dyDescent="0.35">
      <c r="A777" s="207"/>
      <c r="B777" s="207"/>
      <c r="C777" s="207"/>
      <c r="D777" s="207"/>
      <c r="E777" s="212" t="str">
        <f xml:space="preserve"> InputsR!E$15</f>
        <v>Proportion of costs allocated to gate 4</v>
      </c>
      <c r="F777" s="213">
        <f xml:space="preserve"> InputsR!F$15</f>
        <v>0.4</v>
      </c>
      <c r="G777" s="212" t="str">
        <f xml:space="preserve"> InputsR!G$15</f>
        <v>%</v>
      </c>
      <c r="H777" s="170"/>
      <c r="I777" s="170"/>
      <c r="J777" s="170"/>
      <c r="K777" s="170"/>
      <c r="L777" s="170"/>
      <c r="M777" s="170"/>
      <c r="N777" s="170"/>
      <c r="O777" s="170"/>
      <c r="P777" s="170"/>
      <c r="Q777" s="170"/>
      <c r="R777" s="170"/>
    </row>
    <row r="778" spans="1:18" s="166" customFormat="1" x14ac:dyDescent="0.35">
      <c r="A778" s="207"/>
      <c r="B778" s="207"/>
      <c r="C778" s="207"/>
      <c r="D778" s="207"/>
      <c r="E778" s="199" t="s">
        <v>307</v>
      </c>
      <c r="F778" s="214">
        <f>SUM( F776:F777 )</f>
        <v>0.75</v>
      </c>
      <c r="G778" s="199" t="s">
        <v>105</v>
      </c>
      <c r="H778" s="170"/>
      <c r="I778" s="170"/>
      <c r="J778" s="170"/>
      <c r="K778" s="170"/>
      <c r="L778" s="170"/>
      <c r="M778" s="170"/>
      <c r="N778" s="170"/>
      <c r="O778" s="170"/>
      <c r="P778" s="170"/>
      <c r="Q778" s="170"/>
      <c r="R778" s="170"/>
    </row>
    <row r="779" spans="1:18" s="166" customFormat="1" x14ac:dyDescent="0.35">
      <c r="A779" s="207"/>
      <c r="B779" s="207"/>
      <c r="C779" s="207"/>
      <c r="D779" s="207"/>
      <c r="E779" s="199"/>
      <c r="F779" s="208"/>
      <c r="G779" s="199"/>
      <c r="H779" s="170"/>
      <c r="I779" s="170"/>
      <c r="J779" s="170"/>
      <c r="K779" s="170"/>
      <c r="L779" s="170"/>
      <c r="M779" s="170"/>
      <c r="N779" s="170"/>
      <c r="O779" s="170"/>
      <c r="P779" s="170"/>
      <c r="Q779" s="170"/>
      <c r="R779" s="170"/>
    </row>
    <row r="780" spans="1:18" s="166" customFormat="1" x14ac:dyDescent="0.35">
      <c r="A780" s="207"/>
      <c r="B780" s="207"/>
      <c r="C780" s="207"/>
      <c r="D780" s="207"/>
      <c r="E780" s="200" t="str">
        <f xml:space="preserve"> E$739</f>
        <v>Company 4 total totex adjustment for [unfunded scheme 1] - water resources (17-18 FYA CPIH deflated prices)</v>
      </c>
      <c r="F780" s="211">
        <f xml:space="preserve"> F$739</f>
        <v>0</v>
      </c>
      <c r="G780" s="200" t="str">
        <f xml:space="preserve"> G$739</f>
        <v>£m</v>
      </c>
      <c r="H780" s="170"/>
      <c r="I780" s="170"/>
      <c r="J780" s="170"/>
      <c r="K780" s="170"/>
      <c r="L780" s="170"/>
      <c r="M780" s="170"/>
      <c r="N780" s="170"/>
      <c r="O780" s="170"/>
      <c r="P780" s="170"/>
      <c r="Q780" s="170"/>
      <c r="R780" s="170"/>
    </row>
    <row r="781" spans="1:18" s="166" customFormat="1" x14ac:dyDescent="0.35">
      <c r="A781" s="207"/>
      <c r="B781" s="207"/>
      <c r="C781" s="207"/>
      <c r="D781" s="207"/>
      <c r="E781" s="212" t="str">
        <f xml:space="preserve"> InputsR!E$13</f>
        <v>Proportion of costs allocated to gate 3</v>
      </c>
      <c r="F781" s="213">
        <f xml:space="preserve"> InputsR!F$13</f>
        <v>0.35</v>
      </c>
      <c r="G781" s="212" t="str">
        <f xml:space="preserve"> InputsR!G$13</f>
        <v>%</v>
      </c>
      <c r="H781" s="170"/>
      <c r="I781" s="170"/>
      <c r="J781" s="170"/>
      <c r="K781" s="170"/>
      <c r="L781" s="170"/>
      <c r="M781" s="170"/>
      <c r="N781" s="170"/>
      <c r="O781" s="170"/>
      <c r="P781" s="170"/>
      <c r="Q781" s="170"/>
      <c r="R781" s="170"/>
    </row>
    <row r="782" spans="1:18" s="166" customFormat="1" x14ac:dyDescent="0.35">
      <c r="A782" s="207"/>
      <c r="B782" s="207"/>
      <c r="C782" s="207"/>
      <c r="D782" s="207"/>
      <c r="E782" s="200" t="str">
        <f xml:space="preserve"> E$778</f>
        <v>Total proportion of costs allocated to gates 3-4 - company 4 water resources - unfunded scheme 1</v>
      </c>
      <c r="F782" s="215">
        <f xml:space="preserve"> F$778</f>
        <v>0.75</v>
      </c>
      <c r="G782" s="200" t="str">
        <f xml:space="preserve"> G$778</f>
        <v>%</v>
      </c>
      <c r="H782" s="170"/>
      <c r="I782" s="170"/>
      <c r="J782" s="170"/>
      <c r="K782" s="170"/>
      <c r="L782" s="170"/>
      <c r="M782" s="170"/>
      <c r="N782" s="170"/>
      <c r="O782" s="170"/>
      <c r="P782" s="170"/>
      <c r="Q782" s="170"/>
      <c r="R782" s="170"/>
    </row>
    <row r="783" spans="1:18" s="166" customFormat="1" x14ac:dyDescent="0.35">
      <c r="A783" s="207"/>
      <c r="B783" s="207"/>
      <c r="C783" s="207"/>
      <c r="D783" s="207"/>
      <c r="E783" s="212" t="str">
        <f xml:space="preserve"> InputsR!E$27</f>
        <v>Discount rate</v>
      </c>
      <c r="F783" s="213">
        <f xml:space="preserve"> InputsR!F$27</f>
        <v>2.92E-2</v>
      </c>
      <c r="G783" s="212" t="str">
        <f xml:space="preserve"> InputsR!G$27</f>
        <v>%</v>
      </c>
      <c r="H783" s="170"/>
      <c r="I783" s="170"/>
      <c r="J783" s="170"/>
      <c r="K783" s="170"/>
      <c r="L783" s="170"/>
      <c r="M783" s="170"/>
      <c r="N783" s="170"/>
      <c r="O783" s="170"/>
      <c r="P783" s="170"/>
      <c r="Q783" s="170"/>
      <c r="R783" s="170"/>
    </row>
    <row r="784" spans="1:18" s="166" customFormat="1" x14ac:dyDescent="0.35">
      <c r="A784" s="207"/>
      <c r="B784" s="207"/>
      <c r="C784" s="207"/>
      <c r="D784" s="207"/>
      <c r="E784" s="212" t="str">
        <f xml:space="preserve"> InputsR!E$19</f>
        <v>Years of discounting required for project abandoned at gate 2</v>
      </c>
      <c r="F784" s="216">
        <f xml:space="preserve"> InputsR!F$19</f>
        <v>2</v>
      </c>
      <c r="G784" s="212" t="str">
        <f xml:space="preserve"> InputsR!G$19</f>
        <v>#</v>
      </c>
      <c r="H784" s="170"/>
      <c r="I784" s="170"/>
      <c r="J784" s="170"/>
      <c r="K784" s="170"/>
      <c r="L784" s="170"/>
      <c r="M784" s="170"/>
      <c r="N784" s="170"/>
      <c r="O784" s="170"/>
      <c r="P784" s="170"/>
      <c r="Q784" s="170"/>
      <c r="R784" s="170"/>
    </row>
    <row r="785" spans="1:18" s="166" customFormat="1" x14ac:dyDescent="0.35">
      <c r="A785" s="207"/>
      <c r="B785" s="207"/>
      <c r="C785" s="207"/>
      <c r="D785" s="207"/>
      <c r="E785" s="199" t="s">
        <v>308</v>
      </c>
      <c r="F785" s="208">
        <f xml:space="preserve"> (F781 / F782) * F780 * (1 + F783) ^ F784</f>
        <v>0</v>
      </c>
      <c r="G785" s="199" t="s">
        <v>125</v>
      </c>
      <c r="H785" s="170"/>
      <c r="I785" s="170"/>
      <c r="J785" s="170"/>
      <c r="K785" s="170"/>
      <c r="L785" s="170"/>
      <c r="M785" s="170"/>
      <c r="N785" s="170"/>
      <c r="O785" s="170"/>
      <c r="P785" s="170"/>
      <c r="Q785" s="170"/>
      <c r="R785" s="170"/>
    </row>
    <row r="786" spans="1:18" s="166" customFormat="1" x14ac:dyDescent="0.35">
      <c r="A786" s="207"/>
      <c r="B786" s="207"/>
      <c r="C786" s="207"/>
      <c r="D786" s="207"/>
      <c r="E786" s="199"/>
      <c r="F786" s="208"/>
      <c r="G786" s="199"/>
      <c r="H786" s="170"/>
      <c r="I786" s="170"/>
      <c r="J786" s="170"/>
      <c r="K786" s="170"/>
      <c r="L786" s="170"/>
      <c r="M786" s="170"/>
      <c r="N786" s="170"/>
      <c r="O786" s="170"/>
      <c r="P786" s="170"/>
      <c r="Q786" s="170"/>
      <c r="R786" s="170"/>
    </row>
    <row r="787" spans="1:18" s="166" customFormat="1" x14ac:dyDescent="0.35">
      <c r="A787" s="207"/>
      <c r="B787" s="207"/>
      <c r="C787" s="207"/>
      <c r="D787" s="207"/>
      <c r="E787" s="200" t="str">
        <f xml:space="preserve"> E$739</f>
        <v>Company 4 total totex adjustment for [unfunded scheme 1] - water resources (17-18 FYA CPIH deflated prices)</v>
      </c>
      <c r="F787" s="211">
        <f xml:space="preserve"> F$739</f>
        <v>0</v>
      </c>
      <c r="G787" s="200" t="str">
        <f xml:space="preserve"> G$739</f>
        <v>£m</v>
      </c>
      <c r="H787" s="170"/>
      <c r="I787" s="170"/>
      <c r="J787" s="170"/>
      <c r="K787" s="170"/>
      <c r="L787" s="170"/>
      <c r="M787" s="170"/>
      <c r="N787" s="170"/>
      <c r="O787" s="170"/>
      <c r="P787" s="170"/>
      <c r="Q787" s="170"/>
      <c r="R787" s="170"/>
    </row>
    <row r="788" spans="1:18" s="166" customFormat="1" x14ac:dyDescent="0.35">
      <c r="A788" s="207"/>
      <c r="B788" s="207"/>
      <c r="C788" s="207"/>
      <c r="D788" s="207"/>
      <c r="E788" s="212" t="str">
        <f xml:space="preserve"> InputsR!E$15</f>
        <v>Proportion of costs allocated to gate 4</v>
      </c>
      <c r="F788" s="213">
        <f xml:space="preserve"> InputsR!F$15</f>
        <v>0.4</v>
      </c>
      <c r="G788" s="212" t="str">
        <f xml:space="preserve"> InputsR!G$15</f>
        <v>%</v>
      </c>
      <c r="H788" s="170"/>
      <c r="I788" s="170"/>
      <c r="J788" s="170"/>
      <c r="K788" s="170"/>
      <c r="L788" s="170"/>
      <c r="M788" s="170"/>
      <c r="N788" s="170"/>
      <c r="O788" s="170"/>
      <c r="P788" s="170"/>
      <c r="Q788" s="170"/>
      <c r="R788" s="170"/>
    </row>
    <row r="789" spans="1:18" s="166" customFormat="1" x14ac:dyDescent="0.35">
      <c r="A789" s="207"/>
      <c r="B789" s="207"/>
      <c r="C789" s="207"/>
      <c r="D789" s="207"/>
      <c r="E789" s="200" t="str">
        <f xml:space="preserve"> E$778</f>
        <v>Total proportion of costs allocated to gates 3-4 - company 4 water resources - unfunded scheme 1</v>
      </c>
      <c r="F789" s="215">
        <f xml:space="preserve"> F$778</f>
        <v>0.75</v>
      </c>
      <c r="G789" s="200" t="str">
        <f xml:space="preserve"> G$778</f>
        <v>%</v>
      </c>
      <c r="H789" s="170"/>
      <c r="I789" s="170"/>
      <c r="J789" s="170"/>
      <c r="K789" s="170"/>
      <c r="L789" s="170"/>
      <c r="M789" s="170"/>
      <c r="N789" s="170"/>
      <c r="O789" s="170"/>
      <c r="P789" s="170"/>
      <c r="Q789" s="170"/>
      <c r="R789" s="170"/>
    </row>
    <row r="790" spans="1:18" s="166" customFormat="1" x14ac:dyDescent="0.35">
      <c r="A790" s="207"/>
      <c r="B790" s="207"/>
      <c r="C790" s="207"/>
      <c r="D790" s="207"/>
      <c r="E790" s="212" t="str">
        <f xml:space="preserve"> InputsR!E$27</f>
        <v>Discount rate</v>
      </c>
      <c r="F790" s="213">
        <f xml:space="preserve"> InputsR!F$27</f>
        <v>2.92E-2</v>
      </c>
      <c r="G790" s="212" t="str">
        <f xml:space="preserve"> InputsR!G$27</f>
        <v>%</v>
      </c>
      <c r="H790" s="170"/>
      <c r="I790" s="170"/>
      <c r="J790" s="170"/>
      <c r="K790" s="170"/>
      <c r="L790" s="170"/>
      <c r="M790" s="170"/>
      <c r="N790" s="170"/>
      <c r="O790" s="170"/>
      <c r="P790" s="170"/>
      <c r="Q790" s="170"/>
      <c r="R790" s="170"/>
    </row>
    <row r="791" spans="1:18" s="166" customFormat="1" x14ac:dyDescent="0.35">
      <c r="A791" s="207"/>
      <c r="B791" s="207"/>
      <c r="C791" s="207"/>
      <c r="D791" s="207"/>
      <c r="E791" s="212" t="str">
        <f xml:space="preserve"> InputsR!E$21</f>
        <v>Years of discounting required for project abandoned at gate 3</v>
      </c>
      <c r="F791" s="216">
        <f xml:space="preserve"> InputsR!F$21</f>
        <v>1</v>
      </c>
      <c r="G791" s="212" t="str">
        <f xml:space="preserve"> InputsR!G$21</f>
        <v>#</v>
      </c>
      <c r="H791" s="170"/>
      <c r="I791" s="170"/>
      <c r="J791" s="170"/>
      <c r="K791" s="170"/>
      <c r="L791" s="170"/>
      <c r="M791" s="170"/>
      <c r="N791" s="170"/>
      <c r="O791" s="170"/>
      <c r="P791" s="170"/>
      <c r="Q791" s="170"/>
      <c r="R791" s="170"/>
    </row>
    <row r="792" spans="1:18" s="166" customFormat="1" x14ac:dyDescent="0.35">
      <c r="A792" s="207"/>
      <c r="B792" s="207"/>
      <c r="C792" s="207"/>
      <c r="D792" s="207"/>
      <c r="E792" s="199" t="s">
        <v>309</v>
      </c>
      <c r="F792" s="208">
        <f xml:space="preserve"> (F788 / F789) * F787 * (1 + F790) ^ F791</f>
        <v>0</v>
      </c>
      <c r="G792" s="199" t="s">
        <v>125</v>
      </c>
      <c r="H792" s="170"/>
      <c r="I792" s="170"/>
      <c r="J792" s="170"/>
      <c r="K792" s="170"/>
      <c r="L792" s="170"/>
      <c r="M792" s="170"/>
      <c r="N792" s="170"/>
      <c r="O792" s="170"/>
      <c r="P792" s="170"/>
      <c r="Q792" s="170"/>
      <c r="R792" s="170"/>
    </row>
    <row r="793" spans="1:18" s="166" customFormat="1" x14ac:dyDescent="0.35">
      <c r="A793" s="207"/>
      <c r="B793" s="207"/>
      <c r="C793" s="207"/>
      <c r="D793" s="207"/>
      <c r="E793" s="199"/>
      <c r="F793" s="208"/>
      <c r="G793" s="199"/>
      <c r="H793" s="170"/>
      <c r="I793" s="170"/>
      <c r="J793" s="170"/>
      <c r="K793" s="170"/>
      <c r="L793" s="170"/>
      <c r="M793" s="170"/>
      <c r="N793" s="170"/>
      <c r="O793" s="170"/>
      <c r="P793" s="170"/>
      <c r="Q793" s="170"/>
      <c r="R793" s="170"/>
    </row>
    <row r="794" spans="1:18" s="166" customFormat="1" x14ac:dyDescent="0.35">
      <c r="A794" s="207"/>
      <c r="B794" s="207"/>
      <c r="C794" s="207"/>
      <c r="D794" s="207"/>
      <c r="E794" s="200" t="str">
        <f xml:space="preserve"> E$785</f>
        <v>Company 4 total totex adjustment for [unfunded scheme 1] financing adjustment (gate 3 element) (gate 2 abandonment) - water resources (17-18 FYA CPIH deflated prices)</v>
      </c>
      <c r="F794" s="211">
        <f xml:space="preserve"> F$785</f>
        <v>0</v>
      </c>
      <c r="G794" s="200" t="str">
        <f xml:space="preserve"> G$785</f>
        <v>£m</v>
      </c>
      <c r="H794" s="170"/>
      <c r="I794" s="170"/>
      <c r="J794" s="170"/>
      <c r="K794" s="170"/>
      <c r="L794" s="170"/>
      <c r="M794" s="170"/>
      <c r="N794" s="170"/>
      <c r="O794" s="170"/>
      <c r="P794" s="170"/>
      <c r="Q794" s="170"/>
      <c r="R794" s="170"/>
    </row>
    <row r="795" spans="1:18" s="166" customFormat="1" x14ac:dyDescent="0.35">
      <c r="A795" s="207"/>
      <c r="B795" s="207"/>
      <c r="C795" s="207"/>
      <c r="D795" s="207"/>
      <c r="E795" s="200" t="str">
        <f xml:space="preserve"> E$792</f>
        <v>Company 4 total totex adjustment for [unfunded scheme 1] financing adjustment (gate 4 element) (gate 2 abandonment) - water resources (17-18 FYA CPIH deflated prices)</v>
      </c>
      <c r="F795" s="211">
        <f xml:space="preserve"> F$792</f>
        <v>0</v>
      </c>
      <c r="G795" s="200" t="str">
        <f xml:space="preserve"> G$792</f>
        <v>£m</v>
      </c>
      <c r="H795" s="170"/>
      <c r="I795" s="170"/>
      <c r="J795" s="170"/>
      <c r="K795" s="170"/>
      <c r="L795" s="170"/>
      <c r="M795" s="170"/>
      <c r="N795" s="170"/>
      <c r="O795" s="170"/>
      <c r="P795" s="170"/>
      <c r="Q795" s="170"/>
      <c r="R795" s="170"/>
    </row>
    <row r="796" spans="1:18" s="166" customFormat="1" x14ac:dyDescent="0.35">
      <c r="A796" s="207"/>
      <c r="B796" s="207"/>
      <c r="C796" s="207"/>
      <c r="D796" s="207"/>
      <c r="E796" s="199" t="s">
        <v>310</v>
      </c>
      <c r="F796" s="208">
        <f>SUM( F794:F795 )</f>
        <v>0</v>
      </c>
      <c r="G796" s="199" t="s">
        <v>125</v>
      </c>
      <c r="H796" s="170"/>
      <c r="I796" s="170"/>
      <c r="J796" s="170"/>
      <c r="K796" s="170"/>
      <c r="L796" s="170"/>
      <c r="M796" s="170"/>
      <c r="N796" s="170"/>
      <c r="O796" s="170"/>
      <c r="P796" s="170"/>
      <c r="Q796" s="170"/>
      <c r="R796" s="170"/>
    </row>
    <row r="797" spans="1:18" s="166" customFormat="1" x14ac:dyDescent="0.35">
      <c r="A797" s="207"/>
      <c r="B797" s="207"/>
      <c r="C797" s="207"/>
      <c r="D797" s="207"/>
      <c r="E797" s="199"/>
      <c r="F797" s="208"/>
      <c r="G797" s="199"/>
      <c r="H797" s="170"/>
      <c r="I797" s="170"/>
      <c r="J797" s="170"/>
      <c r="K797" s="170"/>
      <c r="L797" s="170"/>
      <c r="M797" s="170"/>
      <c r="N797" s="170"/>
      <c r="O797" s="170"/>
      <c r="P797" s="170"/>
      <c r="Q797" s="170"/>
      <c r="R797" s="170"/>
    </row>
    <row r="798" spans="1:18" s="166" customFormat="1" x14ac:dyDescent="0.35">
      <c r="A798" s="207"/>
      <c r="B798" s="207"/>
      <c r="C798" s="207"/>
      <c r="D798" s="120" t="s">
        <v>194</v>
      </c>
      <c r="E798" s="120"/>
      <c r="F798" s="208"/>
      <c r="G798" s="199"/>
      <c r="H798" s="170"/>
      <c r="I798" s="170"/>
      <c r="J798" s="170"/>
      <c r="K798" s="170"/>
      <c r="L798" s="170"/>
      <c r="M798" s="170"/>
      <c r="N798" s="170"/>
      <c r="O798" s="170"/>
      <c r="P798" s="170"/>
      <c r="Q798" s="170"/>
      <c r="R798" s="170"/>
    </row>
    <row r="799" spans="1:18" s="166" customFormat="1" x14ac:dyDescent="0.35">
      <c r="A799" s="207"/>
      <c r="B799" s="207"/>
      <c r="C799" s="207"/>
      <c r="D799" s="207"/>
      <c r="E799" s="199"/>
      <c r="F799" s="208"/>
      <c r="G799" s="199"/>
      <c r="H799" s="170"/>
      <c r="I799" s="170"/>
      <c r="J799" s="170"/>
      <c r="K799" s="170"/>
      <c r="L799" s="170"/>
      <c r="M799" s="170"/>
      <c r="N799" s="170"/>
      <c r="O799" s="170"/>
      <c r="P799" s="170"/>
      <c r="Q799" s="170"/>
      <c r="R799" s="170"/>
    </row>
    <row r="800" spans="1:18" s="166" customFormat="1" x14ac:dyDescent="0.35">
      <c r="A800" s="207"/>
      <c r="B800" s="207"/>
      <c r="C800" s="207"/>
      <c r="D800" s="207"/>
      <c r="E800" s="200" t="str">
        <f xml:space="preserve"> E$739</f>
        <v>Company 4 total totex adjustment for [unfunded scheme 1] - water resources (17-18 FYA CPIH deflated prices)</v>
      </c>
      <c r="F800" s="211">
        <f xml:space="preserve"> F$739</f>
        <v>0</v>
      </c>
      <c r="G800" s="200" t="str">
        <f xml:space="preserve"> G$739</f>
        <v>£m</v>
      </c>
      <c r="H800" s="170"/>
      <c r="I800" s="170"/>
      <c r="J800" s="170"/>
      <c r="K800" s="170"/>
      <c r="L800" s="170"/>
      <c r="M800" s="170"/>
      <c r="N800" s="170"/>
      <c r="O800" s="170"/>
      <c r="P800" s="170"/>
      <c r="Q800" s="170"/>
      <c r="R800" s="170"/>
    </row>
    <row r="801" spans="1:18" s="166" customFormat="1" x14ac:dyDescent="0.35">
      <c r="A801" s="207"/>
      <c r="B801" s="207"/>
      <c r="C801" s="207"/>
      <c r="D801" s="207"/>
      <c r="E801" s="212" t="str">
        <f xml:space="preserve"> InputsR!E$27</f>
        <v>Discount rate</v>
      </c>
      <c r="F801" s="213">
        <f xml:space="preserve"> InputsR!F$27</f>
        <v>2.92E-2</v>
      </c>
      <c r="G801" s="212" t="str">
        <f xml:space="preserve"> InputsR!G$27</f>
        <v>%</v>
      </c>
      <c r="H801" s="170"/>
      <c r="I801" s="170"/>
      <c r="J801" s="170"/>
      <c r="K801" s="170"/>
      <c r="L801" s="170"/>
      <c r="M801" s="170"/>
      <c r="N801" s="170"/>
      <c r="O801" s="170"/>
      <c r="P801" s="170"/>
      <c r="Q801" s="170"/>
      <c r="R801" s="170"/>
    </row>
    <row r="802" spans="1:18" s="166" customFormat="1" x14ac:dyDescent="0.35">
      <c r="A802" s="207"/>
      <c r="B802" s="207"/>
      <c r="C802" s="207"/>
      <c r="D802" s="207"/>
      <c r="E802" s="212" t="str">
        <f xml:space="preserve"> InputsR!E$21</f>
        <v>Years of discounting required for project abandoned at gate 3</v>
      </c>
      <c r="F802" s="216">
        <f xml:space="preserve"> InputsR!F$21</f>
        <v>1</v>
      </c>
      <c r="G802" s="212" t="str">
        <f xml:space="preserve"> InputsR!G$21</f>
        <v>#</v>
      </c>
      <c r="H802" s="170"/>
      <c r="I802" s="170"/>
      <c r="J802" s="170"/>
      <c r="K802" s="170"/>
      <c r="L802" s="170"/>
      <c r="M802" s="170"/>
      <c r="N802" s="170"/>
      <c r="O802" s="170"/>
      <c r="P802" s="170"/>
      <c r="Q802" s="170"/>
      <c r="R802" s="170"/>
    </row>
    <row r="803" spans="1:18" s="166" customFormat="1" x14ac:dyDescent="0.35">
      <c r="A803" s="207"/>
      <c r="B803" s="207"/>
      <c r="C803" s="207"/>
      <c r="D803" s="207"/>
      <c r="E803" s="199" t="s">
        <v>311</v>
      </c>
      <c r="F803" s="208">
        <f xml:space="preserve"> F800 * (1 + F801) ^ F802</f>
        <v>0</v>
      </c>
      <c r="G803" s="199" t="s">
        <v>125</v>
      </c>
      <c r="H803" s="170"/>
      <c r="I803" s="170"/>
      <c r="J803" s="170"/>
      <c r="K803" s="170"/>
      <c r="L803" s="170"/>
      <c r="M803" s="170"/>
      <c r="N803" s="170"/>
      <c r="O803" s="170"/>
      <c r="P803" s="170"/>
      <c r="Q803" s="170"/>
      <c r="R803" s="170"/>
    </row>
    <row r="804" spans="1:18" s="166" customFormat="1" x14ac:dyDescent="0.35">
      <c r="A804" s="207"/>
      <c r="B804" s="207"/>
      <c r="C804" s="207"/>
      <c r="D804" s="207"/>
      <c r="E804" s="199"/>
      <c r="F804" s="208"/>
      <c r="G804" s="199"/>
      <c r="H804" s="170"/>
      <c r="I804" s="170"/>
      <c r="J804" s="170"/>
      <c r="K804" s="170"/>
      <c r="L804" s="170"/>
      <c r="M804" s="170"/>
      <c r="N804" s="170"/>
      <c r="O804" s="170"/>
      <c r="P804" s="170"/>
      <c r="Q804" s="170"/>
      <c r="R804" s="170"/>
    </row>
    <row r="805" spans="1:18" s="166" customFormat="1" x14ac:dyDescent="0.35">
      <c r="A805" s="207"/>
      <c r="B805" s="207"/>
      <c r="C805" s="207"/>
      <c r="D805" s="207"/>
      <c r="E805" s="200" t="str">
        <f xml:space="preserve"> E$772</f>
        <v>Company 4 total totex adjustment for [unfunded scheme 1] financing adjustment (if project is abandoned at gate 1) - water resources (17-18 FYA CPIH deflated prices)</v>
      </c>
      <c r="F805" s="211">
        <f xml:space="preserve"> F$772</f>
        <v>0</v>
      </c>
      <c r="G805" s="200" t="str">
        <f xml:space="preserve"> G$772</f>
        <v>£m</v>
      </c>
      <c r="H805" s="170"/>
      <c r="I805" s="170"/>
      <c r="J805" s="170"/>
      <c r="K805" s="170"/>
      <c r="L805" s="170"/>
      <c r="M805" s="170"/>
      <c r="N805" s="170"/>
      <c r="O805" s="170"/>
      <c r="P805" s="170"/>
      <c r="Q805" s="170"/>
      <c r="R805" s="170"/>
    </row>
    <row r="806" spans="1:18" s="166" customFormat="1" x14ac:dyDescent="0.35">
      <c r="A806" s="207"/>
      <c r="B806" s="207"/>
      <c r="C806" s="207"/>
      <c r="D806" s="207"/>
      <c r="E806" s="200" t="str">
        <f xml:space="preserve"> E$796</f>
        <v>Company 4 total totex adjustment for [unfunded scheme 1] financing adjustment (if project is abandoned at gate 2) - water resources (17-18 FYA CPIH deflated prices)</v>
      </c>
      <c r="F806" s="211">
        <f xml:space="preserve"> F$796</f>
        <v>0</v>
      </c>
      <c r="G806" s="200" t="str">
        <f xml:space="preserve"> G$796</f>
        <v>£m</v>
      </c>
      <c r="H806" s="170"/>
      <c r="I806" s="170"/>
      <c r="J806" s="170"/>
      <c r="K806" s="170"/>
      <c r="L806" s="170"/>
      <c r="M806" s="170"/>
      <c r="N806" s="170"/>
      <c r="O806" s="170"/>
      <c r="P806" s="170"/>
      <c r="Q806" s="170"/>
      <c r="R806" s="170"/>
    </row>
    <row r="807" spans="1:18" s="166" customFormat="1" x14ac:dyDescent="0.35">
      <c r="A807" s="207"/>
      <c r="B807" s="207"/>
      <c r="C807" s="207"/>
      <c r="D807" s="207"/>
      <c r="E807" s="200" t="str">
        <f xml:space="preserve"> E$803</f>
        <v>Company 4 total totex adjustment for [unfunded scheme 1] financing adjustment (if project is abandoned at gate 3) - water resources (17-18 FYA CPIH deflated prices)</v>
      </c>
      <c r="F807" s="211">
        <f xml:space="preserve"> F$803</f>
        <v>0</v>
      </c>
      <c r="G807" s="200" t="str">
        <f xml:space="preserve"> G$803</f>
        <v>£m</v>
      </c>
      <c r="H807" s="170"/>
      <c r="I807" s="170"/>
      <c r="J807" s="170"/>
      <c r="K807" s="170"/>
      <c r="L807" s="170"/>
      <c r="M807" s="170"/>
      <c r="N807" s="170"/>
      <c r="O807" s="170"/>
      <c r="P807" s="170"/>
      <c r="Q807" s="170"/>
      <c r="R807" s="170"/>
    </row>
    <row r="808" spans="1:18" s="166" customFormat="1" x14ac:dyDescent="0.35">
      <c r="A808" s="207"/>
      <c r="B808" s="207"/>
      <c r="C808" s="207"/>
      <c r="D808" s="207"/>
      <c r="E808" s="212" t="str">
        <f xml:space="preserve"> InputsR!E$83</f>
        <v>Gate [unfunded scheme 1] has progressed to (up to gate 4)</v>
      </c>
      <c r="F808" s="217">
        <f xml:space="preserve"> InputsR!F$83</f>
        <v>0</v>
      </c>
      <c r="G808" s="212" t="str">
        <f xml:space="preserve"> InputsR!G$83</f>
        <v>#</v>
      </c>
      <c r="H808" s="170"/>
      <c r="I808" s="170"/>
      <c r="J808" s="170"/>
      <c r="K808" s="170"/>
      <c r="L808" s="170"/>
      <c r="M808" s="170"/>
      <c r="N808" s="170"/>
      <c r="O808" s="170"/>
      <c r="P808" s="170"/>
      <c r="Q808" s="170"/>
      <c r="R808" s="170"/>
    </row>
    <row r="809" spans="1:18" s="166" customFormat="1" x14ac:dyDescent="0.35">
      <c r="A809" s="207"/>
      <c r="B809" s="207"/>
      <c r="C809" s="207"/>
      <c r="D809" s="207"/>
      <c r="E809" s="200" t="str">
        <f xml:space="preserve"> E$739</f>
        <v>Company 4 total totex adjustment for [unfunded scheme 1] - water resources (17-18 FYA CPIH deflated prices)</v>
      </c>
      <c r="F809" s="211">
        <f xml:space="preserve"> F$739</f>
        <v>0</v>
      </c>
      <c r="G809" s="200" t="str">
        <f xml:space="preserve"> G$739</f>
        <v>£m</v>
      </c>
      <c r="H809" s="170"/>
      <c r="I809" s="170"/>
      <c r="J809" s="170"/>
      <c r="K809" s="170"/>
      <c r="L809" s="170"/>
      <c r="M809" s="170"/>
      <c r="N809" s="170"/>
      <c r="O809" s="170"/>
      <c r="P809" s="170"/>
      <c r="Q809" s="170"/>
      <c r="R809" s="170"/>
    </row>
    <row r="810" spans="1:18" s="166" customFormat="1" x14ac:dyDescent="0.35">
      <c r="A810" s="207"/>
      <c r="B810" s="207"/>
      <c r="C810" s="207"/>
      <c r="D810" s="207"/>
      <c r="E810" s="200" t="s">
        <v>312</v>
      </c>
      <c r="F810" s="208">
        <f xml:space="preserve"> ( IF(F808 = 4, 0, IF(F808 = 3, F807, IF(F808 = 2, F806, IF(F808 = 1, F805) ) ) ) - F809 )</f>
        <v>0</v>
      </c>
      <c r="G810" s="199" t="s">
        <v>125</v>
      </c>
      <c r="H810" s="170"/>
      <c r="I810" s="170"/>
      <c r="J810" s="170"/>
      <c r="K810" s="170"/>
      <c r="L810" s="170"/>
      <c r="M810" s="170"/>
      <c r="N810" s="170"/>
      <c r="O810" s="170"/>
      <c r="P810" s="170"/>
      <c r="Q810" s="170"/>
      <c r="R810" s="170"/>
    </row>
    <row r="811" spans="1:18" s="143" customFormat="1" x14ac:dyDescent="0.35">
      <c r="A811" s="111"/>
      <c r="B811" s="111"/>
      <c r="C811" s="111"/>
      <c r="D811" s="111"/>
      <c r="E811" s="199"/>
      <c r="F811" s="173"/>
      <c r="G811" s="170"/>
      <c r="H811" s="170"/>
      <c r="I811" s="170"/>
      <c r="J811" s="175"/>
      <c r="K811" s="175"/>
      <c r="L811" s="175"/>
      <c r="M811" s="175"/>
      <c r="N811" s="175"/>
      <c r="O811" s="175"/>
      <c r="P811" s="175"/>
      <c r="Q811" s="175"/>
      <c r="R811" s="175"/>
    </row>
    <row r="812" spans="1:18" s="143" customFormat="1" x14ac:dyDescent="0.35">
      <c r="A812" s="111"/>
      <c r="B812" s="111"/>
      <c r="C812" s="111"/>
      <c r="D812" s="111"/>
      <c r="E812" s="189" t="str">
        <f xml:space="preserve"> E$735</f>
        <v>Company 4 totex sharing adjustment for [unfunded scheme 1] - water resources (17-18 FYA CPIH deflated prices)</v>
      </c>
      <c r="F812" s="190">
        <f xml:space="preserve"> F$735</f>
        <v>0</v>
      </c>
      <c r="G812" s="189" t="str">
        <f xml:space="preserve"> G$735</f>
        <v>£m</v>
      </c>
      <c r="H812" s="170"/>
      <c r="I812" s="170"/>
      <c r="J812" s="175"/>
      <c r="K812" s="175"/>
      <c r="L812" s="175"/>
      <c r="M812" s="175"/>
      <c r="N812" s="175"/>
      <c r="O812" s="175"/>
      <c r="P812" s="175"/>
      <c r="Q812" s="175"/>
      <c r="R812" s="175"/>
    </row>
    <row r="813" spans="1:18" s="143" customFormat="1" x14ac:dyDescent="0.35">
      <c r="A813" s="111"/>
      <c r="B813" s="111"/>
      <c r="C813" s="111"/>
      <c r="D813" s="111"/>
      <c r="E813" s="167" t="str">
        <f xml:space="preserve"> InputsR!E$27</f>
        <v>Discount rate</v>
      </c>
      <c r="F813" s="167">
        <f xml:space="preserve"> InputsR!F$27</f>
        <v>2.92E-2</v>
      </c>
      <c r="G813" s="167" t="str">
        <f xml:space="preserve"> InputsR!G$27</f>
        <v>%</v>
      </c>
      <c r="H813" s="167"/>
      <c r="I813" s="167"/>
      <c r="J813" s="167"/>
      <c r="K813" s="167"/>
      <c r="L813" s="167"/>
      <c r="M813" s="167"/>
      <c r="N813" s="167"/>
      <c r="O813" s="167"/>
      <c r="P813" s="167"/>
      <c r="Q813" s="167"/>
      <c r="R813" s="167"/>
    </row>
    <row r="814" spans="1:18" s="143" customFormat="1" x14ac:dyDescent="0.35">
      <c r="A814" s="111"/>
      <c r="B814" s="111"/>
      <c r="C814" s="111"/>
      <c r="D814" s="111"/>
      <c r="E814" s="111" t="str">
        <f xml:space="preserve"> InputsR!E$83</f>
        <v>Gate [unfunded scheme 1] has progressed to (up to gate 4)</v>
      </c>
      <c r="F814" s="111">
        <f xml:space="preserve"> InputsR!F$83</f>
        <v>0</v>
      </c>
      <c r="G814" s="111" t="str">
        <f xml:space="preserve"> InputsR!G$83</f>
        <v>#</v>
      </c>
      <c r="H814" s="111"/>
      <c r="I814" s="111"/>
      <c r="J814" s="111"/>
      <c r="K814" s="111"/>
      <c r="L814" s="111"/>
      <c r="M814" s="111"/>
      <c r="N814" s="111"/>
      <c r="O814" s="111"/>
      <c r="P814" s="111"/>
      <c r="Q814" s="111"/>
      <c r="R814" s="111"/>
    </row>
    <row r="815" spans="1:18" s="143" customFormat="1" x14ac:dyDescent="0.35">
      <c r="A815" s="111"/>
      <c r="B815" s="111"/>
      <c r="C815" s="111"/>
      <c r="D815" s="111"/>
      <c r="E815" s="67" t="str">
        <f xml:space="preserve"> Time!E$50</f>
        <v>Forecast Period Flag</v>
      </c>
      <c r="F815" s="67">
        <f xml:space="preserve"> Time!F$50</f>
        <v>0</v>
      </c>
      <c r="G815" s="67" t="str">
        <f xml:space="preserve"> Time!G$50</f>
        <v>flag</v>
      </c>
      <c r="H815" s="177">
        <f xml:space="preserve"> Time!H$50</f>
        <v>4</v>
      </c>
      <c r="I815" s="67">
        <f xml:space="preserve"> Time!I$50</f>
        <v>0</v>
      </c>
      <c r="J815" s="177">
        <f xml:space="preserve"> Time!J$50</f>
        <v>0</v>
      </c>
      <c r="K815" s="177">
        <f xml:space="preserve"> Time!K$50</f>
        <v>0</v>
      </c>
      <c r="L815" s="177">
        <f xml:space="preserve"> Time!L$50</f>
        <v>0</v>
      </c>
      <c r="M815" s="177">
        <f xml:space="preserve"> Time!M$50</f>
        <v>0</v>
      </c>
      <c r="N815" s="177">
        <f xml:space="preserve"> Time!N$50</f>
        <v>1</v>
      </c>
      <c r="O815" s="177">
        <f xml:space="preserve"> Time!O$50</f>
        <v>1</v>
      </c>
      <c r="P815" s="177">
        <f xml:space="preserve"> Time!P$50</f>
        <v>1</v>
      </c>
      <c r="Q815" s="177">
        <f xml:space="preserve"> Time!Q$50</f>
        <v>1</v>
      </c>
      <c r="R815" s="177">
        <f xml:space="preserve"> Time!R$50</f>
        <v>0</v>
      </c>
    </row>
    <row r="816" spans="1:18" s="143" customFormat="1" x14ac:dyDescent="0.35">
      <c r="A816" s="111"/>
      <c r="B816" s="111"/>
      <c r="C816" s="111"/>
      <c r="D816" s="111"/>
      <c r="E816" s="199" t="s">
        <v>313</v>
      </c>
      <c r="F816" s="173">
        <f xml:space="preserve"> IF( F814 = 4, 0, F812 * ( 1 + F813 ) ^ ( H815 - F814 ) - F812 )</f>
        <v>0</v>
      </c>
      <c r="G816" s="170" t="s">
        <v>125</v>
      </c>
      <c r="H816" s="170"/>
      <c r="I816" s="170"/>
      <c r="J816" s="175"/>
      <c r="K816" s="175"/>
      <c r="L816" s="175"/>
      <c r="M816" s="175"/>
      <c r="N816" s="175"/>
      <c r="O816" s="175"/>
      <c r="P816" s="175"/>
      <c r="Q816" s="175"/>
      <c r="R816" s="175"/>
    </row>
    <row r="817" spans="1:18" s="143" customFormat="1" x14ac:dyDescent="0.35">
      <c r="A817" s="111"/>
      <c r="B817" s="111"/>
      <c r="C817" s="111"/>
      <c r="D817" s="111"/>
      <c r="E817" s="199"/>
      <c r="F817" s="173"/>
      <c r="G817" s="170"/>
      <c r="H817" s="170"/>
      <c r="I817" s="170"/>
      <c r="J817" s="175"/>
      <c r="K817" s="175"/>
      <c r="L817" s="175"/>
      <c r="M817" s="175"/>
      <c r="N817" s="175"/>
      <c r="O817" s="175"/>
      <c r="P817" s="175"/>
      <c r="Q817" s="175"/>
      <c r="R817" s="175"/>
    </row>
    <row r="818" spans="1:18" s="143" customFormat="1" x14ac:dyDescent="0.35">
      <c r="A818" s="111"/>
      <c r="B818" s="111"/>
      <c r="C818" s="111"/>
      <c r="D818" s="111"/>
      <c r="E818" s="200" t="str">
        <f xml:space="preserve"> E$810</f>
        <v>Company 4 total totex adjustment for [unfunded scheme 1] financing adjustment - water resources (17-18 FYA CPIH deflated prices)</v>
      </c>
      <c r="F818" s="192">
        <f xml:space="preserve"> F$810</f>
        <v>0</v>
      </c>
      <c r="G818" s="191" t="str">
        <f xml:space="preserve"> G$810</f>
        <v>£m</v>
      </c>
      <c r="H818" s="170"/>
      <c r="I818" s="170"/>
      <c r="J818" s="175"/>
      <c r="K818" s="175"/>
      <c r="L818" s="175"/>
      <c r="M818" s="175"/>
      <c r="N818" s="175"/>
      <c r="O818" s="175"/>
      <c r="P818" s="175"/>
      <c r="Q818" s="175"/>
      <c r="R818" s="175"/>
    </row>
    <row r="819" spans="1:18" s="143" customFormat="1" x14ac:dyDescent="0.35">
      <c r="A819" s="111"/>
      <c r="B819" s="111"/>
      <c r="C819" s="111"/>
      <c r="D819" s="111"/>
      <c r="E819" s="191" t="str">
        <f xml:space="preserve"> E$816</f>
        <v>Company 4 totex sharing adjustment for [unfunded scheme 1] financing adjustment - water resources (17-18 FYA CPIH deflated prices)</v>
      </c>
      <c r="F819" s="190">
        <f xml:space="preserve"> F$816</f>
        <v>0</v>
      </c>
      <c r="G819" s="191" t="str">
        <f xml:space="preserve"> G$816</f>
        <v>£m</v>
      </c>
      <c r="H819" s="170"/>
      <c r="I819" s="170"/>
      <c r="J819" s="175"/>
      <c r="K819" s="175"/>
      <c r="L819" s="175"/>
      <c r="M819" s="175"/>
      <c r="N819" s="175"/>
      <c r="O819" s="175"/>
      <c r="P819" s="175"/>
      <c r="Q819" s="175"/>
      <c r="R819" s="175"/>
    </row>
    <row r="820" spans="1:18" s="143" customFormat="1" x14ac:dyDescent="0.35">
      <c r="A820" s="111"/>
      <c r="B820" s="111"/>
      <c r="C820" s="111"/>
      <c r="D820" s="111"/>
      <c r="E820" s="170" t="s">
        <v>314</v>
      </c>
      <c r="F820" s="192">
        <f xml:space="preserve"> F818 + F819</f>
        <v>0</v>
      </c>
      <c r="G820" s="191" t="s">
        <v>125</v>
      </c>
      <c r="H820" s="170"/>
      <c r="I820" s="170"/>
      <c r="J820" s="175"/>
      <c r="K820" s="175"/>
      <c r="L820" s="175"/>
      <c r="M820" s="175"/>
      <c r="N820" s="175"/>
      <c r="O820" s="175"/>
      <c r="P820" s="175"/>
      <c r="Q820" s="175"/>
      <c r="R820" s="175"/>
    </row>
    <row r="821" spans="1:18" s="143" customFormat="1" x14ac:dyDescent="0.35">
      <c r="A821" s="111"/>
      <c r="B821" s="111"/>
      <c r="C821" s="111"/>
      <c r="D821" s="111"/>
      <c r="E821" s="200"/>
      <c r="F821" s="192"/>
      <c r="G821" s="191"/>
      <c r="H821" s="170"/>
      <c r="I821" s="170"/>
      <c r="J821" s="175"/>
      <c r="K821" s="175"/>
      <c r="L821" s="175"/>
      <c r="M821" s="175"/>
      <c r="N821" s="175"/>
      <c r="O821" s="175"/>
      <c r="P821" s="175"/>
      <c r="Q821" s="175"/>
      <c r="R821" s="175"/>
    </row>
    <row r="822" spans="1:18" s="143" customFormat="1" x14ac:dyDescent="0.35">
      <c r="A822" s="111"/>
      <c r="B822" s="111"/>
      <c r="C822" s="111"/>
      <c r="D822" s="111"/>
      <c r="E822" s="111" t="str">
        <f xml:space="preserve"> InputsR!E$97</f>
        <v>Company 4 PAYG ratio - water resources</v>
      </c>
      <c r="F822" s="167">
        <f xml:space="preserve"> InputsR!F$97</f>
        <v>0</v>
      </c>
      <c r="G822" s="111" t="str">
        <f xml:space="preserve"> InputsR!G$97</f>
        <v>%</v>
      </c>
      <c r="H822" s="111"/>
      <c r="I822" s="111"/>
      <c r="J822" s="111"/>
      <c r="K822" s="111"/>
      <c r="L822" s="111"/>
      <c r="M822" s="111"/>
      <c r="N822" s="111"/>
      <c r="O822" s="111"/>
      <c r="P822" s="111"/>
      <c r="Q822" s="111"/>
      <c r="R822" s="111"/>
    </row>
    <row r="823" spans="1:18" s="143" customFormat="1" x14ac:dyDescent="0.35">
      <c r="A823" s="111"/>
      <c r="B823" s="111"/>
      <c r="C823" s="111"/>
      <c r="D823" s="111"/>
      <c r="E823" s="187" t="str">
        <f xml:space="preserve"> E$739</f>
        <v>Company 4 total totex adjustment for [unfunded scheme 1] - water resources (17-18 FYA CPIH deflated prices)</v>
      </c>
      <c r="F823" s="185">
        <f xml:space="preserve"> F$739</f>
        <v>0</v>
      </c>
      <c r="G823" s="187" t="str">
        <f xml:space="preserve"> G$739</f>
        <v>£m</v>
      </c>
      <c r="H823" s="187"/>
      <c r="I823" s="187"/>
      <c r="J823" s="188"/>
      <c r="K823" s="188"/>
      <c r="L823" s="188"/>
      <c r="M823" s="188"/>
      <c r="N823" s="188"/>
      <c r="O823" s="188"/>
      <c r="P823" s="188"/>
      <c r="Q823" s="188"/>
      <c r="R823" s="188"/>
    </row>
    <row r="824" spans="1:18" s="143" customFormat="1" x14ac:dyDescent="0.35">
      <c r="A824" s="111"/>
      <c r="B824" s="111"/>
      <c r="C824" s="111"/>
      <c r="D824" s="111"/>
      <c r="E824" s="111" t="str">
        <f xml:space="preserve"> InputsR!E$111</f>
        <v>Company 4 penalty for [unfunded scheme 1] - water resources (17-18 FYA CPIH deflated prices)</v>
      </c>
      <c r="F824" s="194">
        <f xml:space="preserve"> InputsR!F$111</f>
        <v>0</v>
      </c>
      <c r="G824" s="111" t="str">
        <f xml:space="preserve"> InputsR!G$111</f>
        <v>£m</v>
      </c>
      <c r="H824" s="187"/>
      <c r="I824" s="187"/>
      <c r="J824" s="188"/>
      <c r="K824" s="188"/>
      <c r="L824" s="188"/>
      <c r="M824" s="188"/>
      <c r="N824" s="188"/>
      <c r="O824" s="188"/>
      <c r="P824" s="188"/>
      <c r="Q824" s="188"/>
      <c r="R824" s="188"/>
    </row>
    <row r="825" spans="1:18" s="143" customFormat="1" x14ac:dyDescent="0.35">
      <c r="A825" s="111"/>
      <c r="B825" s="111"/>
      <c r="C825" s="111"/>
      <c r="D825" s="111"/>
      <c r="E825" s="187" t="str">
        <f xml:space="preserve"> E$820</f>
        <v>Company 4 totex adjustment for [unfunded scheme 1] financing adjustment - water resources (17-18 FYA CPIH deflated prices)</v>
      </c>
      <c r="F825" s="185">
        <f xml:space="preserve"> F$820</f>
        <v>0</v>
      </c>
      <c r="G825" s="187" t="str">
        <f xml:space="preserve"> G$820</f>
        <v>£m</v>
      </c>
      <c r="H825" s="187"/>
      <c r="I825" s="187"/>
      <c r="J825" s="188"/>
      <c r="K825" s="188"/>
      <c r="L825" s="188"/>
      <c r="M825" s="188"/>
      <c r="N825" s="188"/>
      <c r="O825" s="188"/>
      <c r="P825" s="188"/>
      <c r="Q825" s="188"/>
      <c r="R825" s="188"/>
    </row>
    <row r="826" spans="1:18" s="143" customFormat="1" ht="15" thickBot="1" x14ac:dyDescent="0.4">
      <c r="A826" s="111"/>
      <c r="B826" s="111"/>
      <c r="C826" s="111"/>
      <c r="D826" s="111"/>
      <c r="E826" s="178" t="s">
        <v>315</v>
      </c>
      <c r="F826" s="179">
        <f xml:space="preserve"> F822 * ( F823 + F824 + F825 )</f>
        <v>0</v>
      </c>
      <c r="G826" s="178" t="s">
        <v>125</v>
      </c>
      <c r="H826" s="178"/>
      <c r="I826" s="178"/>
      <c r="J826" s="178"/>
      <c r="K826" s="178"/>
      <c r="L826" s="178"/>
      <c r="M826" s="178"/>
      <c r="N826" s="178"/>
      <c r="O826" s="178"/>
      <c r="P826" s="178"/>
      <c r="Q826" s="178"/>
      <c r="R826" s="178"/>
    </row>
    <row r="827" spans="1:18" s="166" customFormat="1" ht="15" thickTop="1" x14ac:dyDescent="0.35">
      <c r="A827" s="168"/>
      <c r="B827" s="168"/>
      <c r="C827" s="168"/>
      <c r="D827" s="168"/>
      <c r="E827" s="168"/>
      <c r="F827" s="168"/>
      <c r="G827" s="168"/>
      <c r="H827" s="168"/>
      <c r="I827" s="168"/>
      <c r="J827" s="168"/>
      <c r="K827" s="168"/>
      <c r="L827" s="168"/>
      <c r="M827" s="168"/>
      <c r="N827" s="168"/>
      <c r="O827" s="168"/>
      <c r="P827" s="168"/>
      <c r="Q827" s="168"/>
      <c r="R827" s="168"/>
    </row>
    <row r="828" spans="1:18" s="143" customFormat="1" x14ac:dyDescent="0.35">
      <c r="A828" s="111"/>
      <c r="B828" s="111"/>
      <c r="C828" s="111"/>
      <c r="D828" s="111"/>
      <c r="E828" s="111" t="str">
        <f xml:space="preserve"> InputsR!E$97</f>
        <v>Company 4 PAYG ratio - water resources</v>
      </c>
      <c r="F828" s="167">
        <f xml:space="preserve"> InputsR!F$97</f>
        <v>0</v>
      </c>
      <c r="G828" s="111" t="str">
        <f xml:space="preserve"> InputsR!G$97</f>
        <v>%</v>
      </c>
      <c r="H828" s="111"/>
      <c r="I828" s="111"/>
      <c r="J828" s="111"/>
      <c r="K828" s="111"/>
      <c r="L828" s="111"/>
      <c r="M828" s="111"/>
      <c r="N828" s="111"/>
      <c r="O828" s="111"/>
      <c r="P828" s="111"/>
      <c r="Q828" s="111"/>
      <c r="R828" s="111"/>
    </row>
    <row r="829" spans="1:18" s="143" customFormat="1" x14ac:dyDescent="0.35">
      <c r="A829" s="111"/>
      <c r="B829" s="111"/>
      <c r="C829" s="111"/>
      <c r="D829" s="111"/>
      <c r="E829" s="187" t="str">
        <f xml:space="preserve"> E$739</f>
        <v>Company 4 total totex adjustment for [unfunded scheme 1] - water resources (17-18 FYA CPIH deflated prices)</v>
      </c>
      <c r="F829" s="185">
        <f xml:space="preserve"> F$739</f>
        <v>0</v>
      </c>
      <c r="G829" s="187" t="str">
        <f xml:space="preserve"> G$739</f>
        <v>£m</v>
      </c>
      <c r="H829" s="187"/>
      <c r="I829" s="187"/>
      <c r="J829" s="188"/>
      <c r="K829" s="188"/>
      <c r="L829" s="188"/>
      <c r="M829" s="188"/>
      <c r="N829" s="188"/>
      <c r="O829" s="188"/>
      <c r="P829" s="188"/>
      <c r="Q829" s="188"/>
      <c r="R829" s="188"/>
    </row>
    <row r="830" spans="1:18" s="143" customFormat="1" x14ac:dyDescent="0.35">
      <c r="A830" s="111"/>
      <c r="B830" s="111"/>
      <c r="C830" s="111"/>
      <c r="D830" s="111"/>
      <c r="E830" s="111" t="str">
        <f xml:space="preserve"> InputsR!E$111</f>
        <v>Company 4 penalty for [unfunded scheme 1] - water resources (17-18 FYA CPIH deflated prices)</v>
      </c>
      <c r="F830" s="194">
        <f xml:space="preserve"> InputsR!F$111</f>
        <v>0</v>
      </c>
      <c r="G830" s="111" t="str">
        <f xml:space="preserve"> InputsR!G$111</f>
        <v>£m</v>
      </c>
      <c r="H830" s="187"/>
      <c r="I830" s="187"/>
      <c r="J830" s="188"/>
      <c r="K830" s="188"/>
      <c r="L830" s="188"/>
      <c r="M830" s="188"/>
      <c r="N830" s="188"/>
      <c r="O830" s="188"/>
      <c r="P830" s="188"/>
      <c r="Q830" s="188"/>
      <c r="R830" s="188"/>
    </row>
    <row r="831" spans="1:18" s="143" customFormat="1" x14ac:dyDescent="0.35">
      <c r="A831" s="111"/>
      <c r="B831" s="111"/>
      <c r="C831" s="111"/>
      <c r="D831" s="111"/>
      <c r="E831" s="187" t="str">
        <f xml:space="preserve"> E$820</f>
        <v>Company 4 totex adjustment for [unfunded scheme 1] financing adjustment - water resources (17-18 FYA CPIH deflated prices)</v>
      </c>
      <c r="F831" s="192">
        <f xml:space="preserve"> F$820</f>
        <v>0</v>
      </c>
      <c r="G831" s="187" t="str">
        <f xml:space="preserve"> G$820</f>
        <v>£m</v>
      </c>
      <c r="H831" s="187"/>
      <c r="I831" s="187"/>
      <c r="J831" s="188"/>
      <c r="K831" s="188"/>
      <c r="L831" s="188"/>
      <c r="M831" s="188"/>
      <c r="N831" s="188"/>
      <c r="O831" s="188"/>
      <c r="P831" s="188"/>
      <c r="Q831" s="188"/>
      <c r="R831" s="188"/>
    </row>
    <row r="832" spans="1:18" ht="15" thickBot="1" x14ac:dyDescent="0.4">
      <c r="A832" s="244"/>
      <c r="B832" s="244"/>
      <c r="C832" s="244"/>
      <c r="D832" s="244"/>
      <c r="E832" s="178" t="s">
        <v>316</v>
      </c>
      <c r="F832" s="179">
        <f xml:space="preserve"> ( 1 - F828 ) * ( F829 + F830 + F831 )</f>
        <v>0</v>
      </c>
      <c r="G832" s="178" t="s">
        <v>125</v>
      </c>
      <c r="H832" s="178"/>
      <c r="I832" s="178"/>
      <c r="J832" s="178"/>
      <c r="K832" s="178"/>
      <c r="L832" s="178"/>
      <c r="M832" s="178"/>
      <c r="N832" s="178"/>
      <c r="O832" s="178"/>
      <c r="P832" s="178"/>
      <c r="Q832" s="178"/>
      <c r="R832" s="178"/>
    </row>
    <row r="833" spans="1:18" ht="15" thickTop="1" x14ac:dyDescent="0.35">
      <c r="A833" s="244"/>
      <c r="B833" s="244"/>
      <c r="C833" s="244"/>
      <c r="D833" s="244"/>
      <c r="E833" s="180"/>
      <c r="F833" s="181"/>
      <c r="G833" s="180"/>
      <c r="H833" s="180"/>
      <c r="I833" s="180"/>
      <c r="J833" s="180"/>
      <c r="K833" s="180"/>
      <c r="L833" s="180"/>
      <c r="M833" s="180"/>
      <c r="N833" s="180"/>
      <c r="O833" s="180"/>
      <c r="P833" s="180"/>
      <c r="Q833" s="180"/>
      <c r="R833" s="180"/>
    </row>
    <row r="834" spans="1:18" x14ac:dyDescent="0.35">
      <c r="A834" s="244"/>
      <c r="B834" s="244"/>
      <c r="C834" s="172" t="s">
        <v>199</v>
      </c>
      <c r="D834" s="172"/>
      <c r="E834" s="111"/>
      <c r="F834" s="111"/>
      <c r="G834" s="111"/>
      <c r="H834" s="167"/>
      <c r="I834" s="167"/>
      <c r="J834" s="167"/>
      <c r="K834" s="167"/>
      <c r="L834" s="167"/>
      <c r="M834" s="167"/>
      <c r="N834" s="167"/>
      <c r="O834" s="167"/>
      <c r="P834" s="167"/>
      <c r="Q834" s="167"/>
      <c r="R834" s="167"/>
    </row>
    <row r="835" spans="1:18" x14ac:dyDescent="0.35">
      <c r="A835" s="244"/>
      <c r="B835" s="244"/>
      <c r="C835" s="244"/>
      <c r="D835" s="244"/>
      <c r="E835" s="111"/>
      <c r="F835" s="111"/>
      <c r="G835" s="111"/>
      <c r="H835" s="167"/>
      <c r="I835" s="167"/>
      <c r="J835" s="167"/>
      <c r="K835" s="167"/>
      <c r="L835" s="167"/>
      <c r="M835" s="167"/>
      <c r="N835" s="167"/>
      <c r="O835" s="167"/>
      <c r="P835" s="167"/>
      <c r="Q835" s="167"/>
      <c r="R835" s="167"/>
    </row>
    <row r="836" spans="1:18" s="166" customFormat="1" x14ac:dyDescent="0.35">
      <c r="A836" s="168"/>
      <c r="B836" s="168"/>
      <c r="C836" s="168"/>
      <c r="D836" s="168"/>
      <c r="E836" s="111" t="str">
        <f xml:space="preserve"> InputsR!E$86</f>
        <v>Company 4 cumulative percentage of allocated spend given gate reached for [unfunded scheme 1]</v>
      </c>
      <c r="F836" s="167">
        <f xml:space="preserve"> InputsR!F$86</f>
        <v>0</v>
      </c>
      <c r="G836" s="111" t="str">
        <f xml:space="preserve"> InputsR!G$86</f>
        <v>%</v>
      </c>
      <c r="H836" s="167"/>
      <c r="I836" s="167"/>
      <c r="J836" s="167"/>
      <c r="K836" s="167"/>
      <c r="L836" s="167"/>
      <c r="M836" s="167"/>
      <c r="N836" s="167"/>
      <c r="O836" s="167"/>
      <c r="P836" s="167"/>
      <c r="Q836" s="167"/>
      <c r="R836" s="167"/>
    </row>
    <row r="837" spans="1:18" s="143" customFormat="1" x14ac:dyDescent="0.35">
      <c r="A837" s="111"/>
      <c r="B837" s="111"/>
      <c r="C837" s="111"/>
      <c r="D837" s="111"/>
      <c r="E837" s="111" t="str">
        <f xml:space="preserve"> InputsR!E$25</f>
        <v>Totex sharing threshold - cumulative spend</v>
      </c>
      <c r="F837" s="167">
        <f xml:space="preserve"> InputsR!F$25</f>
        <v>0.25</v>
      </c>
      <c r="G837" s="111" t="str">
        <f xml:space="preserve"> InputsR!G$25</f>
        <v>%</v>
      </c>
      <c r="H837" s="111"/>
      <c r="I837" s="111"/>
      <c r="J837" s="111"/>
      <c r="K837" s="111"/>
      <c r="L837" s="111"/>
      <c r="M837" s="111"/>
      <c r="N837" s="111"/>
      <c r="O837" s="111"/>
      <c r="P837" s="111"/>
      <c r="Q837" s="111"/>
      <c r="R837" s="111"/>
    </row>
    <row r="838" spans="1:18" s="166" customFormat="1" x14ac:dyDescent="0.35">
      <c r="A838" s="168"/>
      <c r="B838" s="168"/>
      <c r="C838" s="168"/>
      <c r="D838" s="168"/>
      <c r="E838" s="168" t="s">
        <v>175</v>
      </c>
      <c r="F838" s="174">
        <f xml:space="preserve"> IF( F836 &gt; F837, 1, 0 )</f>
        <v>0</v>
      </c>
      <c r="G838" s="168" t="s">
        <v>176</v>
      </c>
      <c r="H838" s="168"/>
      <c r="I838" s="168"/>
      <c r="J838" s="168"/>
      <c r="K838" s="168"/>
      <c r="L838" s="168"/>
      <c r="M838" s="168"/>
      <c r="N838" s="168"/>
      <c r="O838" s="168"/>
      <c r="P838" s="168"/>
      <c r="Q838" s="168"/>
      <c r="R838" s="168"/>
    </row>
    <row r="839" spans="1:18" x14ac:dyDescent="0.35">
      <c r="A839" s="244"/>
      <c r="B839" s="244"/>
      <c r="C839" s="244"/>
      <c r="D839" s="244"/>
      <c r="E839" s="111"/>
      <c r="F839" s="111"/>
      <c r="G839" s="111"/>
      <c r="H839" s="167"/>
      <c r="I839" s="167"/>
      <c r="J839" s="167"/>
      <c r="K839" s="167"/>
      <c r="L839" s="167"/>
      <c r="M839" s="167"/>
      <c r="N839" s="167"/>
      <c r="O839" s="167"/>
      <c r="P839" s="167"/>
      <c r="Q839" s="167"/>
      <c r="R839" s="167"/>
    </row>
    <row r="840" spans="1:18" s="143" customFormat="1" x14ac:dyDescent="0.35">
      <c r="A840" s="111"/>
      <c r="B840" s="111"/>
      <c r="C840" s="111"/>
      <c r="D840" s="111"/>
      <c r="E840" s="111" t="str">
        <f xml:space="preserve"> InputsR!E$94</f>
        <v>Company 4 totex allowance for [unfunded scheme 1] - water network plus (17-18 FYA CPIH deflated prices)</v>
      </c>
      <c r="F840" s="169">
        <f xml:space="preserve"> InputsR!F$94</f>
        <v>0</v>
      </c>
      <c r="G840" s="111" t="str">
        <f xml:space="preserve"> InputsR!G$94</f>
        <v>£m</v>
      </c>
      <c r="H840" s="169"/>
      <c r="I840" s="169"/>
      <c r="J840" s="169"/>
      <c r="K840" s="169"/>
      <c r="L840" s="169"/>
      <c r="M840" s="169"/>
      <c r="N840" s="169"/>
      <c r="O840" s="169"/>
      <c r="P840" s="169"/>
      <c r="Q840" s="169"/>
      <c r="R840" s="169"/>
    </row>
    <row r="841" spans="1:18" s="166" customFormat="1" x14ac:dyDescent="0.35">
      <c r="A841" s="168"/>
      <c r="B841" s="168"/>
      <c r="C841" s="168"/>
      <c r="D841" s="168"/>
      <c r="E841" s="111" t="str">
        <f xml:space="preserve"> InputsR!E$86</f>
        <v>Company 4 cumulative percentage of allocated spend given gate reached for [unfunded scheme 1]</v>
      </c>
      <c r="F841" s="167">
        <f xml:space="preserve"> InputsR!F$86</f>
        <v>0</v>
      </c>
      <c r="G841" s="111" t="str">
        <f xml:space="preserve"> InputsR!G$86</f>
        <v>%</v>
      </c>
      <c r="H841" s="167"/>
      <c r="I841" s="167"/>
      <c r="J841" s="167"/>
      <c r="K841" s="167"/>
      <c r="L841" s="167"/>
      <c r="M841" s="167"/>
      <c r="N841" s="167"/>
      <c r="O841" s="167"/>
      <c r="P841" s="167"/>
      <c r="Q841" s="167"/>
      <c r="R841" s="167"/>
    </row>
    <row r="842" spans="1:18" s="166" customFormat="1" x14ac:dyDescent="0.35">
      <c r="A842" s="168"/>
      <c r="B842" s="168"/>
      <c r="C842" s="168"/>
      <c r="D842" s="168"/>
      <c r="E842" s="168" t="s">
        <v>317</v>
      </c>
      <c r="F842" s="171">
        <f xml:space="preserve"> F840 * F841</f>
        <v>0</v>
      </c>
      <c r="G842" s="168" t="s">
        <v>125</v>
      </c>
      <c r="H842" s="171"/>
      <c r="I842" s="171"/>
      <c r="J842" s="171"/>
      <c r="K842" s="171"/>
      <c r="L842" s="171"/>
      <c r="M842" s="171"/>
      <c r="N842" s="171"/>
      <c r="O842" s="171"/>
      <c r="P842" s="171"/>
      <c r="Q842" s="171"/>
      <c r="R842" s="171"/>
    </row>
    <row r="843" spans="1:18" s="166" customFormat="1" x14ac:dyDescent="0.35">
      <c r="A843" s="168"/>
      <c r="B843" s="168"/>
      <c r="C843" s="168"/>
      <c r="D843" s="168"/>
      <c r="E843" s="168"/>
      <c r="F843" s="171"/>
      <c r="G843" s="168"/>
      <c r="H843" s="171"/>
      <c r="I843" s="171"/>
      <c r="J843" s="171"/>
      <c r="K843" s="171"/>
      <c r="L843" s="171"/>
      <c r="M843" s="171"/>
      <c r="N843" s="171"/>
      <c r="O843" s="171"/>
      <c r="P843" s="171"/>
      <c r="Q843" s="171"/>
      <c r="R843" s="171"/>
    </row>
    <row r="844" spans="1:18" s="166" customFormat="1" x14ac:dyDescent="0.35">
      <c r="A844" s="168"/>
      <c r="B844" s="168"/>
      <c r="C844" s="168"/>
      <c r="D844" s="168"/>
      <c r="E844" s="184" t="str">
        <f xml:space="preserve"> E$497</f>
        <v>Totex sharing application</v>
      </c>
      <c r="F844" s="184">
        <f xml:space="preserve"> F$497</f>
        <v>0</v>
      </c>
      <c r="G844" s="184" t="str">
        <f xml:space="preserve"> G$497</f>
        <v>Boolean</v>
      </c>
      <c r="H844" s="171"/>
      <c r="I844" s="171"/>
      <c r="J844" s="171"/>
      <c r="K844" s="171"/>
      <c r="L844" s="171"/>
      <c r="M844" s="171"/>
      <c r="N844" s="171"/>
      <c r="O844" s="171"/>
      <c r="P844" s="171"/>
      <c r="Q844" s="171"/>
      <c r="R844" s="171"/>
    </row>
    <row r="845" spans="1:18" s="143" customFormat="1" x14ac:dyDescent="0.35">
      <c r="A845" s="111"/>
      <c r="B845" s="111"/>
      <c r="C845" s="111"/>
      <c r="D845" s="111"/>
      <c r="E845" s="111" t="str">
        <f xml:space="preserve"> InputsR!E$108</f>
        <v>Company 4 outturn totex for [unfunded scheme 1] - water network plus (17-18 FYA CPIH deflated prices)</v>
      </c>
      <c r="F845" s="169">
        <f xml:space="preserve"> InputsR!F$108</f>
        <v>0</v>
      </c>
      <c r="G845" s="111" t="str">
        <f xml:space="preserve"> InputsR!G$108</f>
        <v>£m</v>
      </c>
      <c r="H845" s="169"/>
      <c r="I845" s="169"/>
      <c r="J845" s="169"/>
      <c r="K845" s="169"/>
      <c r="L845" s="169"/>
      <c r="M845" s="169"/>
      <c r="N845" s="169"/>
      <c r="O845" s="169"/>
      <c r="P845" s="169"/>
      <c r="Q845" s="169"/>
      <c r="R845" s="169"/>
    </row>
    <row r="846" spans="1:18" s="166" customFormat="1" x14ac:dyDescent="0.35">
      <c r="A846" s="168"/>
      <c r="B846" s="168"/>
      <c r="C846" s="168"/>
      <c r="D846" s="168"/>
      <c r="E846" s="184" t="str">
        <f xml:space="preserve"> E$842</f>
        <v>Company 4 totex allowance for [unfunded scheme 1] given gate reached - water network plus (17-18 FYA CPIH deflated prices)</v>
      </c>
      <c r="F846" s="185">
        <f xml:space="preserve"> F$842</f>
        <v>0</v>
      </c>
      <c r="G846" s="184" t="str">
        <f xml:space="preserve"> G$842</f>
        <v>£m</v>
      </c>
      <c r="H846" s="171"/>
      <c r="I846" s="171"/>
      <c r="J846" s="171"/>
      <c r="K846" s="171"/>
      <c r="L846" s="171"/>
      <c r="M846" s="171"/>
      <c r="N846" s="171"/>
      <c r="O846" s="171"/>
      <c r="P846" s="171"/>
      <c r="Q846" s="171"/>
      <c r="R846" s="171"/>
    </row>
    <row r="847" spans="1:18" s="166" customFormat="1" x14ac:dyDescent="0.35">
      <c r="A847" s="168"/>
      <c r="B847" s="168"/>
      <c r="C847" s="168"/>
      <c r="D847" s="168"/>
      <c r="E847" s="167" t="str">
        <f xml:space="preserve"> InputsR!E$23</f>
        <v>Totex sharing rate</v>
      </c>
      <c r="F847" s="167">
        <f xml:space="preserve"> InputsR!F$23</f>
        <v>0.5</v>
      </c>
      <c r="G847" s="167" t="str">
        <f xml:space="preserve"> InputsR!G$23</f>
        <v>%</v>
      </c>
      <c r="H847" s="167"/>
      <c r="I847" s="167"/>
      <c r="J847" s="167"/>
      <c r="K847" s="167"/>
      <c r="L847" s="167"/>
      <c r="M847" s="167"/>
      <c r="N847" s="167"/>
      <c r="O847" s="167"/>
      <c r="P847" s="167"/>
      <c r="Q847" s="167"/>
      <c r="R847" s="167"/>
    </row>
    <row r="848" spans="1:18" s="166" customFormat="1" x14ac:dyDescent="0.35">
      <c r="A848" s="168"/>
      <c r="B848" s="168"/>
      <c r="C848" s="168"/>
      <c r="D848" s="168"/>
      <c r="E848" s="168" t="s">
        <v>318</v>
      </c>
      <c r="F848" s="171">
        <f xml:space="preserve"> F844 * ( F845 - F846 ) * F847</f>
        <v>0</v>
      </c>
      <c r="G848" s="168" t="s">
        <v>125</v>
      </c>
      <c r="H848" s="171"/>
      <c r="I848" s="171"/>
      <c r="J848" s="171"/>
      <c r="K848" s="171"/>
      <c r="L848" s="171"/>
      <c r="M848" s="171"/>
      <c r="N848" s="171"/>
      <c r="O848" s="171"/>
      <c r="P848" s="171"/>
      <c r="Q848" s="171"/>
      <c r="R848" s="171"/>
    </row>
    <row r="849" spans="1:18" s="166" customFormat="1" x14ac:dyDescent="0.35">
      <c r="A849" s="168"/>
      <c r="B849" s="168"/>
      <c r="C849" s="168"/>
      <c r="D849" s="168"/>
      <c r="E849" s="176"/>
      <c r="F849" s="170"/>
      <c r="G849" s="170"/>
      <c r="H849" s="170"/>
      <c r="I849" s="170"/>
      <c r="J849" s="170"/>
      <c r="K849" s="170"/>
      <c r="L849" s="170"/>
      <c r="M849" s="170"/>
      <c r="N849" s="170"/>
      <c r="O849" s="170"/>
      <c r="P849" s="170"/>
      <c r="Q849" s="170"/>
      <c r="R849" s="170"/>
    </row>
    <row r="850" spans="1:18" s="166" customFormat="1" x14ac:dyDescent="0.35">
      <c r="A850" s="168"/>
      <c r="B850" s="168"/>
      <c r="C850" s="168"/>
      <c r="D850" s="168"/>
      <c r="E850" s="184" t="str">
        <f xml:space="preserve"> E$842</f>
        <v>Company 4 totex allowance for [unfunded scheme 1] given gate reached - water network plus (17-18 FYA CPIH deflated prices)</v>
      </c>
      <c r="F850" s="185">
        <f xml:space="preserve"> F$842</f>
        <v>0</v>
      </c>
      <c r="G850" s="184" t="str">
        <f xml:space="preserve"> G$842</f>
        <v>£m</v>
      </c>
      <c r="H850" s="190"/>
      <c r="I850" s="190"/>
      <c r="J850" s="190"/>
      <c r="K850" s="190"/>
      <c r="L850" s="190"/>
      <c r="M850" s="190"/>
      <c r="N850" s="190"/>
      <c r="O850" s="190"/>
      <c r="P850" s="190"/>
      <c r="Q850" s="190"/>
      <c r="R850" s="190"/>
    </row>
    <row r="851" spans="1:18" s="166" customFormat="1" x14ac:dyDescent="0.35">
      <c r="A851" s="168"/>
      <c r="B851" s="168"/>
      <c r="C851" s="168"/>
      <c r="D851" s="168"/>
      <c r="E851" s="184" t="str">
        <f xml:space="preserve"> E$848</f>
        <v>Company 4 totex sharing adjustment for [unfunded scheme 1] - water network plus (17-18 FYA CPIH deflated prices)</v>
      </c>
      <c r="F851" s="185">
        <f xml:space="preserve"> F$848</f>
        <v>0</v>
      </c>
      <c r="G851" s="184" t="str">
        <f xml:space="preserve"> G$848</f>
        <v>£m</v>
      </c>
      <c r="H851" s="170"/>
      <c r="I851" s="170"/>
      <c r="J851" s="170"/>
      <c r="K851" s="170"/>
      <c r="L851" s="170"/>
      <c r="M851" s="170"/>
      <c r="N851" s="170"/>
      <c r="O851" s="170"/>
      <c r="P851" s="170"/>
      <c r="Q851" s="170"/>
      <c r="R851" s="170"/>
    </row>
    <row r="852" spans="1:18" s="166" customFormat="1" x14ac:dyDescent="0.35">
      <c r="A852" s="168"/>
      <c r="B852" s="168"/>
      <c r="C852" s="168"/>
      <c r="D852" s="168"/>
      <c r="E852" s="191" t="s">
        <v>319</v>
      </c>
      <c r="F852" s="190">
        <f xml:space="preserve"> F850 + F851</f>
        <v>0</v>
      </c>
      <c r="G852" s="191" t="s">
        <v>125</v>
      </c>
      <c r="H852" s="170"/>
      <c r="I852" s="170"/>
      <c r="J852" s="170"/>
      <c r="K852" s="170"/>
      <c r="L852" s="170"/>
      <c r="M852" s="170"/>
      <c r="N852" s="170"/>
      <c r="O852" s="170"/>
      <c r="P852" s="170"/>
      <c r="Q852" s="170"/>
      <c r="R852" s="170"/>
    </row>
    <row r="853" spans="1:18" s="166" customFormat="1" x14ac:dyDescent="0.35">
      <c r="A853" s="168"/>
      <c r="B853" s="168"/>
      <c r="C853" s="168"/>
      <c r="D853" s="168"/>
      <c r="E853" s="191"/>
      <c r="F853" s="190"/>
      <c r="G853" s="191"/>
      <c r="H853" s="170"/>
      <c r="I853" s="170"/>
      <c r="J853" s="170"/>
      <c r="K853" s="170"/>
      <c r="L853" s="170"/>
      <c r="M853" s="170"/>
      <c r="N853" s="170"/>
      <c r="O853" s="170"/>
      <c r="P853" s="170"/>
      <c r="Q853" s="170"/>
      <c r="R853" s="170"/>
    </row>
    <row r="854" spans="1:18" s="166" customFormat="1" x14ac:dyDescent="0.35">
      <c r="A854" s="207"/>
      <c r="B854" s="207"/>
      <c r="C854" s="207"/>
      <c r="D854" s="120" t="s">
        <v>183</v>
      </c>
      <c r="E854" s="120"/>
      <c r="F854" s="208"/>
      <c r="G854" s="199"/>
      <c r="H854" s="170"/>
      <c r="I854" s="170"/>
      <c r="J854" s="170"/>
      <c r="K854" s="170"/>
      <c r="L854" s="170"/>
      <c r="M854" s="170"/>
      <c r="N854" s="170"/>
      <c r="O854" s="170"/>
      <c r="P854" s="170"/>
      <c r="Q854" s="170"/>
      <c r="R854" s="170"/>
    </row>
    <row r="855" spans="1:18" s="166" customFormat="1" x14ac:dyDescent="0.35">
      <c r="A855" s="207"/>
      <c r="B855" s="207"/>
      <c r="C855" s="207"/>
      <c r="D855" s="207"/>
      <c r="E855" s="199"/>
      <c r="F855" s="208"/>
      <c r="G855" s="199"/>
      <c r="H855" s="170"/>
      <c r="I855" s="170"/>
      <c r="J855" s="170"/>
      <c r="K855" s="170"/>
      <c r="L855" s="170"/>
      <c r="M855" s="170"/>
      <c r="N855" s="170"/>
      <c r="O855" s="170"/>
      <c r="P855" s="170"/>
      <c r="Q855" s="170"/>
      <c r="R855" s="170"/>
    </row>
    <row r="856" spans="1:18" s="166" customFormat="1" x14ac:dyDescent="0.35">
      <c r="A856" s="207"/>
      <c r="B856" s="207"/>
      <c r="C856" s="207"/>
      <c r="D856" s="207"/>
      <c r="E856" s="212" t="str">
        <f xml:space="preserve"> InputsR!E$11</f>
        <v>Proportion of costs allocated to gate 2</v>
      </c>
      <c r="F856" s="213">
        <f xml:space="preserve"> InputsR!F$11</f>
        <v>0.15</v>
      </c>
      <c r="G856" s="212" t="str">
        <f xml:space="preserve"> InputsR!G$11</f>
        <v>%</v>
      </c>
      <c r="H856" s="170"/>
      <c r="I856" s="170"/>
      <c r="J856" s="170"/>
      <c r="K856" s="170"/>
      <c r="L856" s="170"/>
      <c r="M856" s="170"/>
      <c r="N856" s="170"/>
      <c r="O856" s="170"/>
      <c r="P856" s="170"/>
      <c r="Q856" s="170"/>
      <c r="R856" s="170"/>
    </row>
    <row r="857" spans="1:18" s="166" customFormat="1" x14ac:dyDescent="0.35">
      <c r="A857" s="207"/>
      <c r="B857" s="207"/>
      <c r="C857" s="207"/>
      <c r="D857" s="207"/>
      <c r="E857" s="212" t="str">
        <f xml:space="preserve"> InputsR!E$13</f>
        <v>Proportion of costs allocated to gate 3</v>
      </c>
      <c r="F857" s="213">
        <f xml:space="preserve"> InputsR!F$13</f>
        <v>0.35</v>
      </c>
      <c r="G857" s="212" t="str">
        <f xml:space="preserve"> InputsR!G$13</f>
        <v>%</v>
      </c>
      <c r="H857" s="170"/>
      <c r="I857" s="170"/>
      <c r="J857" s="170"/>
      <c r="K857" s="170"/>
      <c r="L857" s="170"/>
      <c r="M857" s="170"/>
      <c r="N857" s="170"/>
      <c r="O857" s="170"/>
      <c r="P857" s="170"/>
      <c r="Q857" s="170"/>
      <c r="R857" s="170"/>
    </row>
    <row r="858" spans="1:18" s="166" customFormat="1" x14ac:dyDescent="0.35">
      <c r="A858" s="207"/>
      <c r="B858" s="207"/>
      <c r="C858" s="207"/>
      <c r="D858" s="207"/>
      <c r="E858" s="212" t="str">
        <f xml:space="preserve"> InputsR!E$15</f>
        <v>Proportion of costs allocated to gate 4</v>
      </c>
      <c r="F858" s="213">
        <f xml:space="preserve"> InputsR!F$15</f>
        <v>0.4</v>
      </c>
      <c r="G858" s="212" t="str">
        <f xml:space="preserve"> InputsR!G$15</f>
        <v>%</v>
      </c>
      <c r="H858" s="170"/>
      <c r="I858" s="170"/>
      <c r="J858" s="170"/>
      <c r="K858" s="170"/>
      <c r="L858" s="170"/>
      <c r="M858" s="170"/>
      <c r="N858" s="170"/>
      <c r="O858" s="170"/>
      <c r="P858" s="170"/>
      <c r="Q858" s="170"/>
      <c r="R858" s="170"/>
    </row>
    <row r="859" spans="1:18" s="166" customFormat="1" x14ac:dyDescent="0.35">
      <c r="A859" s="207"/>
      <c r="B859" s="207"/>
      <c r="C859" s="207"/>
      <c r="D859" s="207"/>
      <c r="E859" s="199" t="s">
        <v>320</v>
      </c>
      <c r="F859" s="214">
        <f xml:space="preserve"> SUM( F856:F858 )</f>
        <v>0.9</v>
      </c>
      <c r="G859" s="199" t="s">
        <v>105</v>
      </c>
      <c r="H859" s="170"/>
      <c r="I859" s="170"/>
      <c r="J859" s="170"/>
      <c r="K859" s="170"/>
      <c r="L859" s="170"/>
      <c r="M859" s="170"/>
      <c r="N859" s="170"/>
      <c r="O859" s="170"/>
      <c r="P859" s="170"/>
      <c r="Q859" s="170"/>
      <c r="R859" s="170"/>
    </row>
    <row r="860" spans="1:18" s="166" customFormat="1" x14ac:dyDescent="0.35">
      <c r="A860" s="207"/>
      <c r="B860" s="207"/>
      <c r="C860" s="207"/>
      <c r="D860" s="207"/>
      <c r="E860" s="199"/>
      <c r="F860" s="208"/>
      <c r="G860" s="199"/>
      <c r="H860" s="170"/>
      <c r="I860" s="170"/>
      <c r="J860" s="170"/>
      <c r="K860" s="170"/>
      <c r="L860" s="170"/>
      <c r="M860" s="170"/>
      <c r="N860" s="170"/>
      <c r="O860" s="170"/>
      <c r="P860" s="170"/>
      <c r="Q860" s="170"/>
      <c r="R860" s="170"/>
    </row>
    <row r="861" spans="1:18" s="166" customFormat="1" x14ac:dyDescent="0.35">
      <c r="A861" s="207"/>
      <c r="B861" s="207"/>
      <c r="C861" s="207"/>
      <c r="D861" s="207"/>
      <c r="E861" s="200" t="str">
        <f xml:space="preserve"> E$852</f>
        <v>Company 4 total totex adjustment for [unfunded scheme 1] - water network plus (17-18 FYA CPIH deflated prices)</v>
      </c>
      <c r="F861" s="211">
        <f xml:space="preserve"> F$852</f>
        <v>0</v>
      </c>
      <c r="G861" s="200" t="str">
        <f xml:space="preserve"> G$852</f>
        <v>£m</v>
      </c>
      <c r="H861" s="170"/>
      <c r="I861" s="170"/>
      <c r="J861" s="170"/>
      <c r="K861" s="170"/>
      <c r="L861" s="170"/>
      <c r="M861" s="170"/>
      <c r="N861" s="170"/>
      <c r="O861" s="170"/>
      <c r="P861" s="170"/>
      <c r="Q861" s="170"/>
      <c r="R861" s="170"/>
    </row>
    <row r="862" spans="1:18" s="166" customFormat="1" x14ac:dyDescent="0.35">
      <c r="A862" s="207"/>
      <c r="B862" s="207"/>
      <c r="C862" s="207"/>
      <c r="D862" s="207"/>
      <c r="E862" s="212" t="str">
        <f xml:space="preserve"> InputsR!E$11</f>
        <v>Proportion of costs allocated to gate 2</v>
      </c>
      <c r="F862" s="213">
        <f xml:space="preserve"> InputsR!F$11</f>
        <v>0.15</v>
      </c>
      <c r="G862" s="212" t="str">
        <f xml:space="preserve"> InputsR!G$11</f>
        <v>%</v>
      </c>
      <c r="H862" s="170"/>
      <c r="I862" s="170"/>
      <c r="J862" s="170"/>
      <c r="K862" s="170"/>
      <c r="L862" s="170"/>
      <c r="M862" s="170"/>
      <c r="N862" s="170"/>
      <c r="O862" s="170"/>
      <c r="P862" s="170"/>
      <c r="Q862" s="170"/>
      <c r="R862" s="170"/>
    </row>
    <row r="863" spans="1:18" s="166" customFormat="1" x14ac:dyDescent="0.35">
      <c r="A863" s="207"/>
      <c r="B863" s="207"/>
      <c r="C863" s="207"/>
      <c r="D863" s="207"/>
      <c r="E863" s="200" t="str">
        <f xml:space="preserve"> E$859</f>
        <v>Total proportion of costs allocated to gates 2-4 - company 4 water network plus - unfunded scheme 1</v>
      </c>
      <c r="F863" s="215">
        <f xml:space="preserve"> F$859</f>
        <v>0.9</v>
      </c>
      <c r="G863" s="200" t="str">
        <f xml:space="preserve"> G$859</f>
        <v>%</v>
      </c>
      <c r="H863" s="170"/>
      <c r="I863" s="170"/>
      <c r="J863" s="170"/>
      <c r="K863" s="170"/>
      <c r="L863" s="170"/>
      <c r="M863" s="170"/>
      <c r="N863" s="170"/>
      <c r="O863" s="170"/>
      <c r="P863" s="170"/>
      <c r="Q863" s="170"/>
      <c r="R863" s="170"/>
    </row>
    <row r="864" spans="1:18" s="166" customFormat="1" x14ac:dyDescent="0.35">
      <c r="A864" s="207"/>
      <c r="B864" s="207"/>
      <c r="C864" s="207"/>
      <c r="D864" s="207"/>
      <c r="E864" s="212" t="str">
        <f xml:space="preserve"> InputsR!E$27</f>
        <v>Discount rate</v>
      </c>
      <c r="F864" s="213">
        <f xml:space="preserve"> InputsR!F$27</f>
        <v>2.92E-2</v>
      </c>
      <c r="G864" s="212" t="str">
        <f xml:space="preserve"> InputsR!G$27</f>
        <v>%</v>
      </c>
      <c r="H864" s="170"/>
      <c r="I864" s="170"/>
      <c r="J864" s="170"/>
      <c r="K864" s="170"/>
      <c r="L864" s="170"/>
      <c r="M864" s="170"/>
      <c r="N864" s="170"/>
      <c r="O864" s="170"/>
      <c r="P864" s="170"/>
      <c r="Q864" s="170"/>
      <c r="R864" s="170"/>
    </row>
    <row r="865" spans="1:18" s="166" customFormat="1" x14ac:dyDescent="0.35">
      <c r="A865" s="207"/>
      <c r="B865" s="207"/>
      <c r="C865" s="207"/>
      <c r="D865" s="207"/>
      <c r="E865" s="212" t="str">
        <f xml:space="preserve"> InputsR!E$17</f>
        <v>Years of discounting required for project abandoned at gate 1</v>
      </c>
      <c r="F865" s="216">
        <f xml:space="preserve"> InputsR!F$17</f>
        <v>3</v>
      </c>
      <c r="G865" s="212" t="str">
        <f xml:space="preserve"> InputsR!G$17</f>
        <v>#</v>
      </c>
      <c r="H865" s="170"/>
      <c r="I865" s="170"/>
      <c r="J865" s="170"/>
      <c r="K865" s="170"/>
      <c r="L865" s="170"/>
      <c r="M865" s="170"/>
      <c r="N865" s="170"/>
      <c r="O865" s="170"/>
      <c r="P865" s="170"/>
      <c r="Q865" s="170"/>
      <c r="R865" s="170"/>
    </row>
    <row r="866" spans="1:18" s="166" customFormat="1" x14ac:dyDescent="0.35">
      <c r="A866" s="207"/>
      <c r="B866" s="207"/>
      <c r="C866" s="207"/>
      <c r="D866" s="207"/>
      <c r="E866" s="199" t="s">
        <v>321</v>
      </c>
      <c r="F866" s="208">
        <f xml:space="preserve"> (F862 / F863) * F861 * (1 + F864) ^ F865</f>
        <v>0</v>
      </c>
      <c r="G866" s="199" t="s">
        <v>125</v>
      </c>
      <c r="H866" s="170"/>
      <c r="I866" s="170"/>
      <c r="J866" s="170"/>
      <c r="K866" s="170"/>
      <c r="L866" s="170"/>
      <c r="M866" s="170"/>
      <c r="N866" s="170"/>
      <c r="O866" s="170"/>
      <c r="P866" s="170"/>
      <c r="Q866" s="170"/>
      <c r="R866" s="170"/>
    </row>
    <row r="867" spans="1:18" s="166" customFormat="1" x14ac:dyDescent="0.35">
      <c r="A867" s="207"/>
      <c r="B867" s="207"/>
      <c r="C867" s="207"/>
      <c r="D867" s="207"/>
      <c r="E867" s="199"/>
      <c r="F867" s="208"/>
      <c r="G867" s="199"/>
      <c r="H867" s="170"/>
      <c r="I867" s="170"/>
      <c r="J867" s="170"/>
      <c r="K867" s="170"/>
      <c r="L867" s="170"/>
      <c r="M867" s="170"/>
      <c r="N867" s="170"/>
      <c r="O867" s="170"/>
      <c r="P867" s="170"/>
      <c r="Q867" s="170"/>
      <c r="R867" s="170"/>
    </row>
    <row r="868" spans="1:18" s="166" customFormat="1" x14ac:dyDescent="0.35">
      <c r="A868" s="207"/>
      <c r="B868" s="207"/>
      <c r="C868" s="207"/>
      <c r="D868" s="207"/>
      <c r="E868" s="200" t="str">
        <f xml:space="preserve"> E$852</f>
        <v>Company 4 total totex adjustment for [unfunded scheme 1] - water network plus (17-18 FYA CPIH deflated prices)</v>
      </c>
      <c r="F868" s="211">
        <f xml:space="preserve"> F$852</f>
        <v>0</v>
      </c>
      <c r="G868" s="200" t="str">
        <f xml:space="preserve"> G$852</f>
        <v>£m</v>
      </c>
      <c r="H868" s="170"/>
      <c r="I868" s="170"/>
      <c r="J868" s="170"/>
      <c r="K868" s="170"/>
      <c r="L868" s="170"/>
      <c r="M868" s="170"/>
      <c r="N868" s="170"/>
      <c r="O868" s="170"/>
      <c r="P868" s="170"/>
      <c r="Q868" s="170"/>
      <c r="R868" s="170"/>
    </row>
    <row r="869" spans="1:18" s="166" customFormat="1" x14ac:dyDescent="0.35">
      <c r="A869" s="207"/>
      <c r="B869" s="207"/>
      <c r="C869" s="207"/>
      <c r="D869" s="207"/>
      <c r="E869" s="212" t="str">
        <f xml:space="preserve"> InputsR!E$13</f>
        <v>Proportion of costs allocated to gate 3</v>
      </c>
      <c r="F869" s="213">
        <f xml:space="preserve"> InputsR!F$13</f>
        <v>0.35</v>
      </c>
      <c r="G869" s="212" t="str">
        <f xml:space="preserve"> InputsR!G$13</f>
        <v>%</v>
      </c>
      <c r="H869" s="170"/>
      <c r="I869" s="170"/>
      <c r="J869" s="170"/>
      <c r="K869" s="170"/>
      <c r="L869" s="170"/>
      <c r="M869" s="170"/>
      <c r="N869" s="170"/>
      <c r="O869" s="170"/>
      <c r="P869" s="170"/>
      <c r="Q869" s="170"/>
      <c r="R869" s="170"/>
    </row>
    <row r="870" spans="1:18" s="166" customFormat="1" x14ac:dyDescent="0.35">
      <c r="A870" s="207"/>
      <c r="B870" s="207"/>
      <c r="C870" s="207"/>
      <c r="D870" s="207"/>
      <c r="E870" s="200" t="str">
        <f xml:space="preserve"> E$859</f>
        <v>Total proportion of costs allocated to gates 2-4 - company 4 water network plus - unfunded scheme 1</v>
      </c>
      <c r="F870" s="215">
        <f xml:space="preserve"> F$859</f>
        <v>0.9</v>
      </c>
      <c r="G870" s="200" t="str">
        <f xml:space="preserve"> G$859</f>
        <v>%</v>
      </c>
      <c r="H870" s="170"/>
      <c r="I870" s="170"/>
      <c r="J870" s="170"/>
      <c r="K870" s="170"/>
      <c r="L870" s="170"/>
      <c r="M870" s="170"/>
      <c r="N870" s="170"/>
      <c r="O870" s="170"/>
      <c r="P870" s="170"/>
      <c r="Q870" s="170"/>
      <c r="R870" s="170"/>
    </row>
    <row r="871" spans="1:18" s="166" customFormat="1" x14ac:dyDescent="0.35">
      <c r="A871" s="207"/>
      <c r="B871" s="207"/>
      <c r="C871" s="207"/>
      <c r="D871" s="207"/>
      <c r="E871" s="212" t="str">
        <f xml:space="preserve"> InputsR!E$27</f>
        <v>Discount rate</v>
      </c>
      <c r="F871" s="213">
        <f xml:space="preserve"> InputsR!F$27</f>
        <v>2.92E-2</v>
      </c>
      <c r="G871" s="212" t="str">
        <f xml:space="preserve"> InputsR!G$27</f>
        <v>%</v>
      </c>
      <c r="H871" s="170"/>
      <c r="I871" s="170"/>
      <c r="J871" s="170"/>
      <c r="K871" s="170"/>
      <c r="L871" s="170"/>
      <c r="M871" s="170"/>
      <c r="N871" s="170"/>
      <c r="O871" s="170"/>
      <c r="P871" s="170"/>
      <c r="Q871" s="170"/>
      <c r="R871" s="170"/>
    </row>
    <row r="872" spans="1:18" s="166" customFormat="1" x14ac:dyDescent="0.35">
      <c r="A872" s="207"/>
      <c r="B872" s="207"/>
      <c r="C872" s="207"/>
      <c r="D872" s="207"/>
      <c r="E872" s="212" t="str">
        <f xml:space="preserve"> InputsR!E$19</f>
        <v>Years of discounting required for project abandoned at gate 2</v>
      </c>
      <c r="F872" s="216">
        <f xml:space="preserve"> InputsR!F$19</f>
        <v>2</v>
      </c>
      <c r="G872" s="212" t="str">
        <f xml:space="preserve"> InputsR!G$19</f>
        <v>#</v>
      </c>
      <c r="H872" s="170"/>
      <c r="I872" s="170"/>
      <c r="J872" s="170"/>
      <c r="K872" s="170"/>
      <c r="L872" s="170"/>
      <c r="M872" s="170"/>
      <c r="N872" s="170"/>
      <c r="O872" s="170"/>
      <c r="P872" s="170"/>
      <c r="Q872" s="170"/>
      <c r="R872" s="170"/>
    </row>
    <row r="873" spans="1:18" s="166" customFormat="1" x14ac:dyDescent="0.35">
      <c r="A873" s="207"/>
      <c r="B873" s="207"/>
      <c r="C873" s="207"/>
      <c r="D873" s="207"/>
      <c r="E873" s="199" t="s">
        <v>322</v>
      </c>
      <c r="F873" s="208">
        <f xml:space="preserve"> (F869 / F870) * F868 * (1 + F871) ^ F872</f>
        <v>0</v>
      </c>
      <c r="G873" s="199" t="s">
        <v>125</v>
      </c>
      <c r="H873" s="170"/>
      <c r="I873" s="170"/>
      <c r="J873" s="170"/>
      <c r="K873" s="170"/>
      <c r="L873" s="170"/>
      <c r="M873" s="170"/>
      <c r="N873" s="170"/>
      <c r="O873" s="170"/>
      <c r="P873" s="170"/>
      <c r="Q873" s="170"/>
      <c r="R873" s="170"/>
    </row>
    <row r="874" spans="1:18" s="166" customFormat="1" x14ac:dyDescent="0.35">
      <c r="A874" s="207"/>
      <c r="B874" s="207"/>
      <c r="C874" s="207"/>
      <c r="D874" s="207"/>
      <c r="E874" s="199"/>
      <c r="F874" s="208"/>
      <c r="G874" s="199"/>
      <c r="H874" s="170"/>
      <c r="I874" s="170"/>
      <c r="J874" s="170"/>
      <c r="K874" s="170"/>
      <c r="L874" s="170"/>
      <c r="M874" s="170"/>
      <c r="N874" s="170"/>
      <c r="O874" s="170"/>
      <c r="P874" s="170"/>
      <c r="Q874" s="170"/>
      <c r="R874" s="170"/>
    </row>
    <row r="875" spans="1:18" s="166" customFormat="1" x14ac:dyDescent="0.35">
      <c r="A875" s="207"/>
      <c r="B875" s="207"/>
      <c r="C875" s="207"/>
      <c r="D875" s="207"/>
      <c r="E875" s="200" t="str">
        <f xml:space="preserve"> E$852</f>
        <v>Company 4 total totex adjustment for [unfunded scheme 1] - water network plus (17-18 FYA CPIH deflated prices)</v>
      </c>
      <c r="F875" s="211">
        <f xml:space="preserve"> F$852</f>
        <v>0</v>
      </c>
      <c r="G875" s="200" t="str">
        <f xml:space="preserve"> G$852</f>
        <v>£m</v>
      </c>
      <c r="H875" s="170"/>
      <c r="I875" s="170"/>
      <c r="J875" s="170"/>
      <c r="K875" s="170"/>
      <c r="L875" s="170"/>
      <c r="M875" s="170"/>
      <c r="N875" s="170"/>
      <c r="O875" s="170"/>
      <c r="P875" s="170"/>
      <c r="Q875" s="170"/>
      <c r="R875" s="170"/>
    </row>
    <row r="876" spans="1:18" s="166" customFormat="1" x14ac:dyDescent="0.35">
      <c r="A876" s="207"/>
      <c r="B876" s="207"/>
      <c r="C876" s="207"/>
      <c r="D876" s="207"/>
      <c r="E876" s="212" t="str">
        <f xml:space="preserve"> InputsR!E$15</f>
        <v>Proportion of costs allocated to gate 4</v>
      </c>
      <c r="F876" s="213">
        <f xml:space="preserve"> InputsR!F$15</f>
        <v>0.4</v>
      </c>
      <c r="G876" s="212" t="str">
        <f xml:space="preserve"> InputsR!G$15</f>
        <v>%</v>
      </c>
      <c r="H876" s="170"/>
      <c r="I876" s="170"/>
      <c r="J876" s="170"/>
      <c r="K876" s="170"/>
      <c r="L876" s="170"/>
      <c r="M876" s="170"/>
      <c r="N876" s="170"/>
      <c r="O876" s="170"/>
      <c r="P876" s="170"/>
      <c r="Q876" s="170"/>
      <c r="R876" s="170"/>
    </row>
    <row r="877" spans="1:18" s="166" customFormat="1" x14ac:dyDescent="0.35">
      <c r="A877" s="207"/>
      <c r="B877" s="207"/>
      <c r="C877" s="207"/>
      <c r="D877" s="207"/>
      <c r="E877" s="200" t="str">
        <f xml:space="preserve"> E$859</f>
        <v>Total proportion of costs allocated to gates 2-4 - company 4 water network plus - unfunded scheme 1</v>
      </c>
      <c r="F877" s="215">
        <f xml:space="preserve"> F$859</f>
        <v>0.9</v>
      </c>
      <c r="G877" s="200" t="str">
        <f xml:space="preserve"> G$859</f>
        <v>%</v>
      </c>
      <c r="H877" s="170"/>
      <c r="I877" s="170"/>
      <c r="J877" s="170"/>
      <c r="K877" s="170"/>
      <c r="L877" s="170"/>
      <c r="M877" s="170"/>
      <c r="N877" s="170"/>
      <c r="O877" s="170"/>
      <c r="P877" s="170"/>
      <c r="Q877" s="170"/>
      <c r="R877" s="170"/>
    </row>
    <row r="878" spans="1:18" s="166" customFormat="1" x14ac:dyDescent="0.35">
      <c r="A878" s="207"/>
      <c r="B878" s="207"/>
      <c r="C878" s="207"/>
      <c r="D878" s="207"/>
      <c r="E878" s="212" t="str">
        <f xml:space="preserve"> InputsR!E$27</f>
        <v>Discount rate</v>
      </c>
      <c r="F878" s="213">
        <f xml:space="preserve"> InputsR!F$27</f>
        <v>2.92E-2</v>
      </c>
      <c r="G878" s="212" t="str">
        <f xml:space="preserve"> InputsR!G$27</f>
        <v>%</v>
      </c>
      <c r="H878" s="170"/>
      <c r="I878" s="170"/>
      <c r="J878" s="170"/>
      <c r="K878" s="170"/>
      <c r="L878" s="170"/>
      <c r="M878" s="170"/>
      <c r="N878" s="170"/>
      <c r="O878" s="170"/>
      <c r="P878" s="170"/>
      <c r="Q878" s="170"/>
      <c r="R878" s="170"/>
    </row>
    <row r="879" spans="1:18" s="166" customFormat="1" x14ac:dyDescent="0.35">
      <c r="A879" s="207"/>
      <c r="B879" s="207"/>
      <c r="C879" s="207"/>
      <c r="D879" s="207"/>
      <c r="E879" s="212" t="str">
        <f xml:space="preserve"> InputsR!E$21</f>
        <v>Years of discounting required for project abandoned at gate 3</v>
      </c>
      <c r="F879" s="216">
        <f xml:space="preserve"> InputsR!F$21</f>
        <v>1</v>
      </c>
      <c r="G879" s="212" t="str">
        <f xml:space="preserve"> InputsR!G$21</f>
        <v>#</v>
      </c>
      <c r="H879" s="170"/>
      <c r="I879" s="170"/>
      <c r="J879" s="170"/>
      <c r="K879" s="170"/>
      <c r="L879" s="170"/>
      <c r="M879" s="170"/>
      <c r="N879" s="170"/>
      <c r="O879" s="170"/>
      <c r="P879" s="170"/>
      <c r="Q879" s="170"/>
      <c r="R879" s="170"/>
    </row>
    <row r="880" spans="1:18" s="166" customFormat="1" x14ac:dyDescent="0.35">
      <c r="A880" s="207"/>
      <c r="B880" s="207"/>
      <c r="C880" s="207"/>
      <c r="D880" s="207"/>
      <c r="E880" s="199" t="s">
        <v>323</v>
      </c>
      <c r="F880" s="208">
        <f xml:space="preserve"> (F876 / F877) * F875 * (1 + F878) ^ F879</f>
        <v>0</v>
      </c>
      <c r="G880" s="199" t="s">
        <v>125</v>
      </c>
      <c r="H880" s="170"/>
      <c r="I880" s="170"/>
      <c r="J880" s="170"/>
      <c r="K880" s="170"/>
      <c r="L880" s="170"/>
      <c r="M880" s="170"/>
      <c r="N880" s="170"/>
      <c r="O880" s="170"/>
      <c r="P880" s="170"/>
      <c r="Q880" s="170"/>
      <c r="R880" s="170"/>
    </row>
    <row r="881" spans="1:18" s="166" customFormat="1" x14ac:dyDescent="0.35">
      <c r="A881" s="207"/>
      <c r="B881" s="207"/>
      <c r="C881" s="207"/>
      <c r="D881" s="207"/>
      <c r="E881" s="199"/>
      <c r="F881" s="208"/>
      <c r="G881" s="199"/>
      <c r="H881" s="170"/>
      <c r="I881" s="170"/>
      <c r="J881" s="170"/>
      <c r="K881" s="170"/>
      <c r="L881" s="170"/>
      <c r="M881" s="170"/>
      <c r="N881" s="170"/>
      <c r="O881" s="170"/>
      <c r="P881" s="170"/>
      <c r="Q881" s="170"/>
      <c r="R881" s="170"/>
    </row>
    <row r="882" spans="1:18" s="166" customFormat="1" x14ac:dyDescent="0.35">
      <c r="A882" s="207"/>
      <c r="B882" s="207"/>
      <c r="C882" s="207"/>
      <c r="D882" s="207"/>
      <c r="E882" s="200" t="str">
        <f xml:space="preserve"> E$866</f>
        <v>Company 4 total totex adjustment for [unfunded scheme 1] financing adjustment (gate 2 element) (gate 1 abandonment) - water network plus (17-18 FYA CPIH deflated prices)</v>
      </c>
      <c r="F882" s="211">
        <f xml:space="preserve"> F$866</f>
        <v>0</v>
      </c>
      <c r="G882" s="200" t="str">
        <f xml:space="preserve"> G$866</f>
        <v>£m</v>
      </c>
      <c r="H882" s="170"/>
      <c r="I882" s="170"/>
      <c r="J882" s="170"/>
      <c r="K882" s="170"/>
      <c r="L882" s="170"/>
      <c r="M882" s="170"/>
      <c r="N882" s="170"/>
      <c r="O882" s="170"/>
      <c r="P882" s="170"/>
      <c r="Q882" s="170"/>
      <c r="R882" s="170"/>
    </row>
    <row r="883" spans="1:18" s="166" customFormat="1" x14ac:dyDescent="0.35">
      <c r="A883" s="207"/>
      <c r="B883" s="207"/>
      <c r="C883" s="207"/>
      <c r="D883" s="207"/>
      <c r="E883" s="200" t="str">
        <f xml:space="preserve"> E$873</f>
        <v>Company 4 total totex adjustment for [unfunded scheme 1] financing adjustment (gate 3 element) (gate 1 abandonment) - water network plus (17-18 FYA CPIH deflated prices)</v>
      </c>
      <c r="F883" s="211">
        <f xml:space="preserve"> F$873</f>
        <v>0</v>
      </c>
      <c r="G883" s="200" t="str">
        <f xml:space="preserve"> G$873</f>
        <v>£m</v>
      </c>
      <c r="H883" s="170"/>
      <c r="I883" s="170"/>
      <c r="J883" s="170"/>
      <c r="K883" s="170"/>
      <c r="L883" s="170"/>
      <c r="M883" s="170"/>
      <c r="N883" s="170"/>
      <c r="O883" s="170"/>
      <c r="P883" s="170"/>
      <c r="Q883" s="170"/>
      <c r="R883" s="170"/>
    </row>
    <row r="884" spans="1:18" s="166" customFormat="1" x14ac:dyDescent="0.35">
      <c r="A884" s="207"/>
      <c r="B884" s="207"/>
      <c r="C884" s="207"/>
      <c r="D884" s="207"/>
      <c r="E884" s="200" t="str">
        <f xml:space="preserve"> E$880</f>
        <v>Company 4 total totex adjustment for [unfunded scheme 1] financing adjustment (gate 4 element) (gate 1 abandonment) - water network plus (17-18 FYA CPIH deflated prices)</v>
      </c>
      <c r="F884" s="211">
        <f xml:space="preserve"> F$880</f>
        <v>0</v>
      </c>
      <c r="G884" s="200" t="str">
        <f xml:space="preserve"> G$880</f>
        <v>£m</v>
      </c>
      <c r="H884" s="170"/>
      <c r="I884" s="170"/>
      <c r="J884" s="170"/>
      <c r="K884" s="170"/>
      <c r="L884" s="170"/>
      <c r="M884" s="170"/>
      <c r="N884" s="170"/>
      <c r="O884" s="170"/>
      <c r="P884" s="170"/>
      <c r="Q884" s="170"/>
      <c r="R884" s="170"/>
    </row>
    <row r="885" spans="1:18" s="166" customFormat="1" x14ac:dyDescent="0.35">
      <c r="A885" s="207"/>
      <c r="B885" s="207"/>
      <c r="C885" s="207"/>
      <c r="D885" s="207"/>
      <c r="E885" s="199" t="s">
        <v>324</v>
      </c>
      <c r="F885" s="208">
        <f xml:space="preserve"> SUM( F882:F884 )</f>
        <v>0</v>
      </c>
      <c r="G885" s="199" t="s">
        <v>125</v>
      </c>
      <c r="H885" s="170"/>
      <c r="I885" s="170"/>
      <c r="J885" s="170"/>
      <c r="K885" s="170"/>
      <c r="L885" s="170"/>
      <c r="M885" s="170"/>
      <c r="N885" s="170"/>
      <c r="O885" s="170"/>
      <c r="P885" s="170"/>
      <c r="Q885" s="170"/>
      <c r="R885" s="170"/>
    </row>
    <row r="886" spans="1:18" s="166" customFormat="1" x14ac:dyDescent="0.35">
      <c r="A886" s="207"/>
      <c r="B886" s="207"/>
      <c r="C886" s="207"/>
      <c r="D886" s="207"/>
      <c r="E886" s="199"/>
      <c r="F886" s="208"/>
      <c r="G886" s="199"/>
      <c r="H886" s="170"/>
      <c r="I886" s="170"/>
      <c r="J886" s="170"/>
      <c r="K886" s="170"/>
      <c r="L886" s="170"/>
      <c r="M886" s="170"/>
      <c r="N886" s="170"/>
      <c r="O886" s="170"/>
      <c r="P886" s="170"/>
      <c r="Q886" s="170"/>
      <c r="R886" s="170"/>
    </row>
    <row r="887" spans="1:18" s="166" customFormat="1" x14ac:dyDescent="0.35">
      <c r="A887" s="207"/>
      <c r="B887" s="207"/>
      <c r="C887" s="207"/>
      <c r="D887" s="120" t="s">
        <v>189</v>
      </c>
      <c r="E887" s="120"/>
      <c r="F887" s="208"/>
      <c r="G887" s="199"/>
      <c r="H887" s="170"/>
      <c r="I887" s="170"/>
      <c r="J887" s="170"/>
      <c r="K887" s="170"/>
      <c r="L887" s="170"/>
      <c r="M887" s="170"/>
      <c r="N887" s="170"/>
      <c r="O887" s="170"/>
      <c r="P887" s="170"/>
      <c r="Q887" s="170"/>
      <c r="R887" s="170"/>
    </row>
    <row r="888" spans="1:18" s="166" customFormat="1" x14ac:dyDescent="0.35">
      <c r="A888" s="207"/>
      <c r="B888" s="207"/>
      <c r="C888" s="207"/>
      <c r="D888" s="207"/>
      <c r="E888" s="199"/>
      <c r="F888" s="208"/>
      <c r="G888" s="199"/>
      <c r="H888" s="170"/>
      <c r="I888" s="170"/>
      <c r="J888" s="170"/>
      <c r="K888" s="170"/>
      <c r="L888" s="170"/>
      <c r="M888" s="170"/>
      <c r="N888" s="170"/>
      <c r="O888" s="170"/>
      <c r="P888" s="170"/>
      <c r="Q888" s="170"/>
      <c r="R888" s="170"/>
    </row>
    <row r="889" spans="1:18" s="166" customFormat="1" x14ac:dyDescent="0.35">
      <c r="A889" s="207"/>
      <c r="B889" s="207"/>
      <c r="C889" s="207"/>
      <c r="D889" s="207"/>
      <c r="E889" s="212" t="str">
        <f xml:space="preserve"> InputsR!E$13</f>
        <v>Proportion of costs allocated to gate 3</v>
      </c>
      <c r="F889" s="213">
        <f xml:space="preserve"> InputsR!F$13</f>
        <v>0.35</v>
      </c>
      <c r="G889" s="212" t="str">
        <f xml:space="preserve"> InputsR!G$13</f>
        <v>%</v>
      </c>
      <c r="H889" s="170"/>
      <c r="I889" s="170"/>
      <c r="J889" s="170"/>
      <c r="K889" s="170"/>
      <c r="L889" s="170"/>
      <c r="M889" s="170"/>
      <c r="N889" s="170"/>
      <c r="O889" s="170"/>
      <c r="P889" s="170"/>
      <c r="Q889" s="170"/>
      <c r="R889" s="170"/>
    </row>
    <row r="890" spans="1:18" s="166" customFormat="1" x14ac:dyDescent="0.35">
      <c r="A890" s="207"/>
      <c r="B890" s="207"/>
      <c r="C890" s="207"/>
      <c r="D890" s="207"/>
      <c r="E890" s="212" t="str">
        <f xml:space="preserve"> InputsR!E$15</f>
        <v>Proportion of costs allocated to gate 4</v>
      </c>
      <c r="F890" s="213">
        <f xml:space="preserve"> InputsR!F$15</f>
        <v>0.4</v>
      </c>
      <c r="G890" s="212" t="str">
        <f xml:space="preserve"> InputsR!G$15</f>
        <v>%</v>
      </c>
      <c r="H890" s="170"/>
      <c r="I890" s="170"/>
      <c r="J890" s="170"/>
      <c r="K890" s="170"/>
      <c r="L890" s="170"/>
      <c r="M890" s="170"/>
      <c r="N890" s="170"/>
      <c r="O890" s="170"/>
      <c r="P890" s="170"/>
      <c r="Q890" s="170"/>
      <c r="R890" s="170"/>
    </row>
    <row r="891" spans="1:18" s="166" customFormat="1" x14ac:dyDescent="0.35">
      <c r="A891" s="207"/>
      <c r="B891" s="207"/>
      <c r="C891" s="207"/>
      <c r="D891" s="207"/>
      <c r="E891" s="199" t="s">
        <v>325</v>
      </c>
      <c r="F891" s="214">
        <f>SUM( F889:F890 )</f>
        <v>0.75</v>
      </c>
      <c r="G891" s="199" t="s">
        <v>105</v>
      </c>
      <c r="H891" s="170"/>
      <c r="I891" s="170"/>
      <c r="J891" s="170"/>
      <c r="K891" s="170"/>
      <c r="L891" s="170"/>
      <c r="M891" s="170"/>
      <c r="N891" s="170"/>
      <c r="O891" s="170"/>
      <c r="P891" s="170"/>
      <c r="Q891" s="170"/>
      <c r="R891" s="170"/>
    </row>
    <row r="892" spans="1:18" s="166" customFormat="1" x14ac:dyDescent="0.35">
      <c r="A892" s="207"/>
      <c r="B892" s="207"/>
      <c r="C892" s="207"/>
      <c r="D892" s="207"/>
      <c r="E892" s="199"/>
      <c r="F892" s="208"/>
      <c r="G892" s="199"/>
      <c r="H892" s="170"/>
      <c r="I892" s="170"/>
      <c r="J892" s="170"/>
      <c r="K892" s="170"/>
      <c r="L892" s="170"/>
      <c r="M892" s="170"/>
      <c r="N892" s="170"/>
      <c r="O892" s="170"/>
      <c r="P892" s="170"/>
      <c r="Q892" s="170"/>
      <c r="R892" s="170"/>
    </row>
    <row r="893" spans="1:18" s="166" customFormat="1" x14ac:dyDescent="0.35">
      <c r="A893" s="207"/>
      <c r="B893" s="207"/>
      <c r="C893" s="207"/>
      <c r="D893" s="207"/>
      <c r="E893" s="200" t="str">
        <f xml:space="preserve"> E$852</f>
        <v>Company 4 total totex adjustment for [unfunded scheme 1] - water network plus (17-18 FYA CPIH deflated prices)</v>
      </c>
      <c r="F893" s="211">
        <f xml:space="preserve"> F$852</f>
        <v>0</v>
      </c>
      <c r="G893" s="200" t="str">
        <f xml:space="preserve"> G$852</f>
        <v>£m</v>
      </c>
      <c r="H893" s="170"/>
      <c r="I893" s="170"/>
      <c r="J893" s="170"/>
      <c r="K893" s="170"/>
      <c r="L893" s="170"/>
      <c r="M893" s="170"/>
      <c r="N893" s="170"/>
      <c r="O893" s="170"/>
      <c r="P893" s="170"/>
      <c r="Q893" s="170"/>
      <c r="R893" s="170"/>
    </row>
    <row r="894" spans="1:18" s="166" customFormat="1" x14ac:dyDescent="0.35">
      <c r="A894" s="207"/>
      <c r="B894" s="207"/>
      <c r="C894" s="207"/>
      <c r="D894" s="207"/>
      <c r="E894" s="212" t="str">
        <f xml:space="preserve"> InputsR!E$13</f>
        <v>Proportion of costs allocated to gate 3</v>
      </c>
      <c r="F894" s="213">
        <f xml:space="preserve"> InputsR!F$13</f>
        <v>0.35</v>
      </c>
      <c r="G894" s="212" t="str">
        <f xml:space="preserve"> InputsR!G$13</f>
        <v>%</v>
      </c>
      <c r="H894" s="170"/>
      <c r="I894" s="170"/>
      <c r="J894" s="170"/>
      <c r="K894" s="170"/>
      <c r="L894" s="170"/>
      <c r="M894" s="170"/>
      <c r="N894" s="170"/>
      <c r="O894" s="170"/>
      <c r="P894" s="170"/>
      <c r="Q894" s="170"/>
      <c r="R894" s="170"/>
    </row>
    <row r="895" spans="1:18" s="166" customFormat="1" x14ac:dyDescent="0.35">
      <c r="A895" s="207"/>
      <c r="B895" s="207"/>
      <c r="C895" s="207"/>
      <c r="D895" s="207"/>
      <c r="E895" s="200" t="str">
        <f xml:space="preserve"> E$891</f>
        <v>Total proportion of costs allocated to gates 3-4 - company 4 water network plus - unfunded scheme 1</v>
      </c>
      <c r="F895" s="215">
        <f xml:space="preserve"> F$891</f>
        <v>0.75</v>
      </c>
      <c r="G895" s="200" t="str">
        <f xml:space="preserve"> G$891</f>
        <v>%</v>
      </c>
      <c r="H895" s="170"/>
      <c r="I895" s="170"/>
      <c r="J895" s="170"/>
      <c r="K895" s="170"/>
      <c r="L895" s="170"/>
      <c r="M895" s="170"/>
      <c r="N895" s="170"/>
      <c r="O895" s="170"/>
      <c r="P895" s="170"/>
      <c r="Q895" s="170"/>
      <c r="R895" s="170"/>
    </row>
    <row r="896" spans="1:18" s="166" customFormat="1" x14ac:dyDescent="0.35">
      <c r="A896" s="207"/>
      <c r="B896" s="207"/>
      <c r="C896" s="207"/>
      <c r="D896" s="207"/>
      <c r="E896" s="212" t="str">
        <f xml:space="preserve"> InputsR!E$27</f>
        <v>Discount rate</v>
      </c>
      <c r="F896" s="213">
        <f xml:space="preserve"> InputsR!F$27</f>
        <v>2.92E-2</v>
      </c>
      <c r="G896" s="212" t="str">
        <f xml:space="preserve"> InputsR!G$27</f>
        <v>%</v>
      </c>
      <c r="H896" s="170"/>
      <c r="I896" s="170"/>
      <c r="J896" s="170"/>
      <c r="K896" s="170"/>
      <c r="L896" s="170"/>
      <c r="M896" s="170"/>
      <c r="N896" s="170"/>
      <c r="O896" s="170"/>
      <c r="P896" s="170"/>
      <c r="Q896" s="170"/>
      <c r="R896" s="170"/>
    </row>
    <row r="897" spans="1:18" s="166" customFormat="1" x14ac:dyDescent="0.35">
      <c r="A897" s="207"/>
      <c r="B897" s="207"/>
      <c r="C897" s="207"/>
      <c r="D897" s="207"/>
      <c r="E897" s="212" t="str">
        <f xml:space="preserve"> InputsR!E$19</f>
        <v>Years of discounting required for project abandoned at gate 2</v>
      </c>
      <c r="F897" s="216">
        <f xml:space="preserve"> InputsR!F$19</f>
        <v>2</v>
      </c>
      <c r="G897" s="212" t="str">
        <f xml:space="preserve"> InputsR!G$19</f>
        <v>#</v>
      </c>
      <c r="H897" s="170"/>
      <c r="I897" s="170"/>
      <c r="J897" s="170"/>
      <c r="K897" s="170"/>
      <c r="L897" s="170"/>
      <c r="M897" s="170"/>
      <c r="N897" s="170"/>
      <c r="O897" s="170"/>
      <c r="P897" s="170"/>
      <c r="Q897" s="170"/>
      <c r="R897" s="170"/>
    </row>
    <row r="898" spans="1:18" s="166" customFormat="1" x14ac:dyDescent="0.35">
      <c r="A898" s="207"/>
      <c r="B898" s="207"/>
      <c r="C898" s="207"/>
      <c r="D898" s="207"/>
      <c r="E898" s="199" t="s">
        <v>326</v>
      </c>
      <c r="F898" s="208">
        <f xml:space="preserve"> (F894 / F895) * F893 * (1 + F896) ^ F897</f>
        <v>0</v>
      </c>
      <c r="G898" s="199" t="s">
        <v>125</v>
      </c>
      <c r="H898" s="170"/>
      <c r="I898" s="170"/>
      <c r="J898" s="170"/>
      <c r="K898" s="170"/>
      <c r="L898" s="170"/>
      <c r="M898" s="170"/>
      <c r="N898" s="170"/>
      <c r="O898" s="170"/>
      <c r="P898" s="170"/>
      <c r="Q898" s="170"/>
      <c r="R898" s="170"/>
    </row>
    <row r="899" spans="1:18" s="166" customFormat="1" x14ac:dyDescent="0.35">
      <c r="A899" s="207"/>
      <c r="B899" s="207"/>
      <c r="C899" s="207"/>
      <c r="D899" s="207"/>
      <c r="E899" s="199"/>
      <c r="F899" s="208"/>
      <c r="G899" s="199"/>
      <c r="H899" s="170"/>
      <c r="I899" s="170"/>
      <c r="J899" s="170"/>
      <c r="K899" s="170"/>
      <c r="L899" s="170"/>
      <c r="M899" s="170"/>
      <c r="N899" s="170"/>
      <c r="O899" s="170"/>
      <c r="P899" s="170"/>
      <c r="Q899" s="170"/>
      <c r="R899" s="170"/>
    </row>
    <row r="900" spans="1:18" s="166" customFormat="1" x14ac:dyDescent="0.35">
      <c r="A900" s="207"/>
      <c r="B900" s="207"/>
      <c r="C900" s="207"/>
      <c r="D900" s="207"/>
      <c r="E900" s="200" t="str">
        <f xml:space="preserve"> E$852</f>
        <v>Company 4 total totex adjustment for [unfunded scheme 1] - water network plus (17-18 FYA CPIH deflated prices)</v>
      </c>
      <c r="F900" s="211">
        <f xml:space="preserve"> F$852</f>
        <v>0</v>
      </c>
      <c r="G900" s="200" t="str">
        <f xml:space="preserve"> G$852</f>
        <v>£m</v>
      </c>
      <c r="H900" s="170"/>
      <c r="I900" s="170"/>
      <c r="J900" s="170"/>
      <c r="K900" s="170"/>
      <c r="L900" s="170"/>
      <c r="M900" s="170"/>
      <c r="N900" s="170"/>
      <c r="O900" s="170"/>
      <c r="P900" s="170"/>
      <c r="Q900" s="170"/>
      <c r="R900" s="170"/>
    </row>
    <row r="901" spans="1:18" s="166" customFormat="1" x14ac:dyDescent="0.35">
      <c r="A901" s="207"/>
      <c r="B901" s="207"/>
      <c r="C901" s="207"/>
      <c r="D901" s="207"/>
      <c r="E901" s="212" t="str">
        <f xml:space="preserve"> InputsR!E$15</f>
        <v>Proportion of costs allocated to gate 4</v>
      </c>
      <c r="F901" s="213">
        <f xml:space="preserve"> InputsR!F$15</f>
        <v>0.4</v>
      </c>
      <c r="G901" s="212" t="str">
        <f xml:space="preserve"> InputsR!G$15</f>
        <v>%</v>
      </c>
      <c r="H901" s="170"/>
      <c r="I901" s="170"/>
      <c r="J901" s="170"/>
      <c r="K901" s="170"/>
      <c r="L901" s="170"/>
      <c r="M901" s="170"/>
      <c r="N901" s="170"/>
      <c r="O901" s="170"/>
      <c r="P901" s="170"/>
      <c r="Q901" s="170"/>
      <c r="R901" s="170"/>
    </row>
    <row r="902" spans="1:18" s="166" customFormat="1" x14ac:dyDescent="0.35">
      <c r="A902" s="207"/>
      <c r="B902" s="207"/>
      <c r="C902" s="207"/>
      <c r="D902" s="207"/>
      <c r="E902" s="200" t="str">
        <f xml:space="preserve"> E$891</f>
        <v>Total proportion of costs allocated to gates 3-4 - company 4 water network plus - unfunded scheme 1</v>
      </c>
      <c r="F902" s="215">
        <f xml:space="preserve"> F$891</f>
        <v>0.75</v>
      </c>
      <c r="G902" s="200" t="str">
        <f xml:space="preserve"> G$891</f>
        <v>%</v>
      </c>
      <c r="H902" s="170"/>
      <c r="I902" s="170"/>
      <c r="J902" s="170"/>
      <c r="K902" s="170"/>
      <c r="L902" s="170"/>
      <c r="M902" s="170"/>
      <c r="N902" s="170"/>
      <c r="O902" s="170"/>
      <c r="P902" s="170"/>
      <c r="Q902" s="170"/>
      <c r="R902" s="170"/>
    </row>
    <row r="903" spans="1:18" s="166" customFormat="1" x14ac:dyDescent="0.35">
      <c r="A903" s="207"/>
      <c r="B903" s="207"/>
      <c r="C903" s="207"/>
      <c r="D903" s="207"/>
      <c r="E903" s="212" t="str">
        <f xml:space="preserve"> InputsR!E$27</f>
        <v>Discount rate</v>
      </c>
      <c r="F903" s="213">
        <f xml:space="preserve"> InputsR!F$27</f>
        <v>2.92E-2</v>
      </c>
      <c r="G903" s="212" t="str">
        <f xml:space="preserve"> InputsR!G$27</f>
        <v>%</v>
      </c>
      <c r="H903" s="170"/>
      <c r="I903" s="170"/>
      <c r="J903" s="170"/>
      <c r="K903" s="170"/>
      <c r="L903" s="170"/>
      <c r="M903" s="170"/>
      <c r="N903" s="170"/>
      <c r="O903" s="170"/>
      <c r="P903" s="170"/>
      <c r="Q903" s="170"/>
      <c r="R903" s="170"/>
    </row>
    <row r="904" spans="1:18" s="166" customFormat="1" x14ac:dyDescent="0.35">
      <c r="A904" s="207"/>
      <c r="B904" s="207"/>
      <c r="C904" s="207"/>
      <c r="D904" s="207"/>
      <c r="E904" s="212" t="str">
        <f xml:space="preserve"> InputsR!E$21</f>
        <v>Years of discounting required for project abandoned at gate 3</v>
      </c>
      <c r="F904" s="216">
        <f xml:space="preserve"> InputsR!F$21</f>
        <v>1</v>
      </c>
      <c r="G904" s="212" t="str">
        <f xml:space="preserve"> InputsR!G$21</f>
        <v>#</v>
      </c>
      <c r="H904" s="170"/>
      <c r="I904" s="170"/>
      <c r="J904" s="170"/>
      <c r="K904" s="170"/>
      <c r="L904" s="170"/>
      <c r="M904" s="170"/>
      <c r="N904" s="170"/>
      <c r="O904" s="170"/>
      <c r="P904" s="170"/>
      <c r="Q904" s="170"/>
      <c r="R904" s="170"/>
    </row>
    <row r="905" spans="1:18" s="166" customFormat="1" x14ac:dyDescent="0.35">
      <c r="A905" s="207"/>
      <c r="B905" s="207"/>
      <c r="C905" s="207"/>
      <c r="D905" s="207"/>
      <c r="E905" s="199" t="s">
        <v>327</v>
      </c>
      <c r="F905" s="208">
        <f xml:space="preserve"> (F901 / F902) * F900 * (1 + F903) ^ F904</f>
        <v>0</v>
      </c>
      <c r="G905" s="199" t="s">
        <v>125</v>
      </c>
      <c r="H905" s="170"/>
      <c r="I905" s="170"/>
      <c r="J905" s="170"/>
      <c r="K905" s="170"/>
      <c r="L905" s="170"/>
      <c r="M905" s="170"/>
      <c r="N905" s="170"/>
      <c r="O905" s="170"/>
      <c r="P905" s="170"/>
      <c r="Q905" s="170"/>
      <c r="R905" s="170"/>
    </row>
    <row r="906" spans="1:18" s="166" customFormat="1" x14ac:dyDescent="0.35">
      <c r="A906" s="207"/>
      <c r="B906" s="207"/>
      <c r="C906" s="207"/>
      <c r="D906" s="207"/>
      <c r="E906" s="199"/>
      <c r="F906" s="208"/>
      <c r="G906" s="199"/>
      <c r="H906" s="170"/>
      <c r="I906" s="170"/>
      <c r="J906" s="170"/>
      <c r="K906" s="170"/>
      <c r="L906" s="170"/>
      <c r="M906" s="170"/>
      <c r="N906" s="170"/>
      <c r="O906" s="170"/>
      <c r="P906" s="170"/>
      <c r="Q906" s="170"/>
      <c r="R906" s="170"/>
    </row>
    <row r="907" spans="1:18" s="166" customFormat="1" x14ac:dyDescent="0.35">
      <c r="A907" s="207"/>
      <c r="B907" s="207"/>
      <c r="C907" s="207"/>
      <c r="D907" s="207"/>
      <c r="E907" s="200" t="str">
        <f xml:space="preserve"> E$898</f>
        <v>Company 4 total totex adjustment for [unfunded scheme 1] financing adjustment (gate 3 element) (gate 2 abandonment) - water network plus (17-18 FYA CPIH deflated prices)</v>
      </c>
      <c r="F907" s="211">
        <f xml:space="preserve"> F$898</f>
        <v>0</v>
      </c>
      <c r="G907" s="200" t="str">
        <f xml:space="preserve"> G$898</f>
        <v>£m</v>
      </c>
      <c r="H907" s="170"/>
      <c r="I907" s="170"/>
      <c r="J907" s="170"/>
      <c r="K907" s="170"/>
      <c r="L907" s="170"/>
      <c r="M907" s="170"/>
      <c r="N907" s="170"/>
      <c r="O907" s="170"/>
      <c r="P907" s="170"/>
      <c r="Q907" s="170"/>
      <c r="R907" s="170"/>
    </row>
    <row r="908" spans="1:18" s="166" customFormat="1" x14ac:dyDescent="0.35">
      <c r="A908" s="207"/>
      <c r="B908" s="207"/>
      <c r="C908" s="207"/>
      <c r="D908" s="207"/>
      <c r="E908" s="200" t="str">
        <f xml:space="preserve"> E$905</f>
        <v>Company 4 total totex adjustment for [unfunded scheme 1] financing adjustment (gate 4 element) (gate 2 abandonment) - water network plus (17-18 FYA CPIH deflated prices)</v>
      </c>
      <c r="F908" s="211">
        <f xml:space="preserve"> F$905</f>
        <v>0</v>
      </c>
      <c r="G908" s="200" t="str">
        <f xml:space="preserve"> G$905</f>
        <v>£m</v>
      </c>
      <c r="H908" s="170"/>
      <c r="I908" s="170"/>
      <c r="J908" s="170"/>
      <c r="K908" s="170"/>
      <c r="L908" s="170"/>
      <c r="M908" s="170"/>
      <c r="N908" s="170"/>
      <c r="O908" s="170"/>
      <c r="P908" s="170"/>
      <c r="Q908" s="170"/>
      <c r="R908" s="170"/>
    </row>
    <row r="909" spans="1:18" s="166" customFormat="1" x14ac:dyDescent="0.35">
      <c r="A909" s="207"/>
      <c r="B909" s="207"/>
      <c r="C909" s="207"/>
      <c r="D909" s="207"/>
      <c r="E909" s="199" t="s">
        <v>328</v>
      </c>
      <c r="F909" s="208">
        <f>SUM( F907:F908 )</f>
        <v>0</v>
      </c>
      <c r="G909" s="199" t="s">
        <v>125</v>
      </c>
      <c r="H909" s="170"/>
      <c r="I909" s="170"/>
      <c r="J909" s="170"/>
      <c r="K909" s="170"/>
      <c r="L909" s="170"/>
      <c r="M909" s="170"/>
      <c r="N909" s="170"/>
      <c r="O909" s="170"/>
      <c r="P909" s="170"/>
      <c r="Q909" s="170"/>
      <c r="R909" s="170"/>
    </row>
    <row r="910" spans="1:18" s="166" customFormat="1" x14ac:dyDescent="0.35">
      <c r="A910" s="207"/>
      <c r="B910" s="207"/>
      <c r="C910" s="207"/>
      <c r="D910" s="207"/>
      <c r="E910" s="199"/>
      <c r="F910" s="208"/>
      <c r="G910" s="199"/>
      <c r="H910" s="170"/>
      <c r="I910" s="170"/>
      <c r="J910" s="170"/>
      <c r="K910" s="170"/>
      <c r="L910" s="170"/>
      <c r="M910" s="170"/>
      <c r="N910" s="170"/>
      <c r="O910" s="170"/>
      <c r="P910" s="170"/>
      <c r="Q910" s="170"/>
      <c r="R910" s="170"/>
    </row>
    <row r="911" spans="1:18" s="166" customFormat="1" x14ac:dyDescent="0.35">
      <c r="A911" s="207"/>
      <c r="B911" s="207"/>
      <c r="C911" s="207"/>
      <c r="D911" s="120" t="s">
        <v>194</v>
      </c>
      <c r="E911" s="120"/>
      <c r="F911" s="208"/>
      <c r="G911" s="199"/>
      <c r="H911" s="170"/>
      <c r="I911" s="170"/>
      <c r="J911" s="170"/>
      <c r="K911" s="170"/>
      <c r="L911" s="170"/>
      <c r="M911" s="170"/>
      <c r="N911" s="170"/>
      <c r="O911" s="170"/>
      <c r="P911" s="170"/>
      <c r="Q911" s="170"/>
      <c r="R911" s="170"/>
    </row>
    <row r="912" spans="1:18" s="166" customFormat="1" x14ac:dyDescent="0.35">
      <c r="A912" s="207"/>
      <c r="B912" s="207"/>
      <c r="C912" s="207"/>
      <c r="D912" s="207"/>
      <c r="E912" s="199"/>
      <c r="F912" s="208"/>
      <c r="G912" s="199"/>
      <c r="H912" s="170"/>
      <c r="I912" s="170"/>
      <c r="J912" s="170"/>
      <c r="K912" s="170"/>
      <c r="L912" s="170"/>
      <c r="M912" s="170"/>
      <c r="N912" s="170"/>
      <c r="O912" s="170"/>
      <c r="P912" s="170"/>
      <c r="Q912" s="170"/>
      <c r="R912" s="170"/>
    </row>
    <row r="913" spans="1:18" s="166" customFormat="1" x14ac:dyDescent="0.35">
      <c r="A913" s="207"/>
      <c r="B913" s="207"/>
      <c r="C913" s="207"/>
      <c r="D913" s="207"/>
      <c r="E913" s="200" t="str">
        <f xml:space="preserve"> E$852</f>
        <v>Company 4 total totex adjustment for [unfunded scheme 1] - water network plus (17-18 FYA CPIH deflated prices)</v>
      </c>
      <c r="F913" s="211">
        <f xml:space="preserve"> F$852</f>
        <v>0</v>
      </c>
      <c r="G913" s="200" t="str">
        <f xml:space="preserve"> G$852</f>
        <v>£m</v>
      </c>
      <c r="H913" s="170"/>
      <c r="I913" s="170"/>
      <c r="J913" s="170"/>
      <c r="K913" s="170"/>
      <c r="L913" s="170"/>
      <c r="M913" s="170"/>
      <c r="N913" s="170"/>
      <c r="O913" s="170"/>
      <c r="P913" s="170"/>
      <c r="Q913" s="170"/>
      <c r="R913" s="170"/>
    </row>
    <row r="914" spans="1:18" s="166" customFormat="1" x14ac:dyDescent="0.35">
      <c r="A914" s="207"/>
      <c r="B914" s="207"/>
      <c r="C914" s="207"/>
      <c r="D914" s="207"/>
      <c r="E914" s="212" t="str">
        <f xml:space="preserve"> InputsR!E$27</f>
        <v>Discount rate</v>
      </c>
      <c r="F914" s="213">
        <f xml:space="preserve"> InputsR!F$27</f>
        <v>2.92E-2</v>
      </c>
      <c r="G914" s="212" t="str">
        <f xml:space="preserve"> InputsR!G$27</f>
        <v>%</v>
      </c>
      <c r="H914" s="170"/>
      <c r="I914" s="170"/>
      <c r="J914" s="170"/>
      <c r="K914" s="170"/>
      <c r="L914" s="170"/>
      <c r="M914" s="170"/>
      <c r="N914" s="170"/>
      <c r="O914" s="170"/>
      <c r="P914" s="170"/>
      <c r="Q914" s="170"/>
      <c r="R914" s="170"/>
    </row>
    <row r="915" spans="1:18" s="166" customFormat="1" x14ac:dyDescent="0.35">
      <c r="A915" s="207"/>
      <c r="B915" s="207"/>
      <c r="C915" s="207"/>
      <c r="D915" s="207"/>
      <c r="E915" s="212" t="str">
        <f xml:space="preserve"> InputsR!E$21</f>
        <v>Years of discounting required for project abandoned at gate 3</v>
      </c>
      <c r="F915" s="216">
        <f xml:space="preserve"> InputsR!F$21</f>
        <v>1</v>
      </c>
      <c r="G915" s="212" t="str">
        <f xml:space="preserve"> InputsR!G$21</f>
        <v>#</v>
      </c>
      <c r="H915" s="170"/>
      <c r="I915" s="170"/>
      <c r="J915" s="170"/>
      <c r="K915" s="170"/>
      <c r="L915" s="170"/>
      <c r="M915" s="170"/>
      <c r="N915" s="170"/>
      <c r="O915" s="170"/>
      <c r="P915" s="170"/>
      <c r="Q915" s="170"/>
      <c r="R915" s="170"/>
    </row>
    <row r="916" spans="1:18" s="166" customFormat="1" x14ac:dyDescent="0.35">
      <c r="A916" s="207"/>
      <c r="B916" s="207"/>
      <c r="C916" s="207"/>
      <c r="D916" s="207"/>
      <c r="E916" s="199" t="s">
        <v>329</v>
      </c>
      <c r="F916" s="208">
        <f xml:space="preserve"> F913 * (1 + F914) ^ F915</f>
        <v>0</v>
      </c>
      <c r="G916" s="199" t="s">
        <v>125</v>
      </c>
      <c r="H916" s="170"/>
      <c r="I916" s="170"/>
      <c r="J916" s="170"/>
      <c r="K916" s="170"/>
      <c r="L916" s="170"/>
      <c r="M916" s="170"/>
      <c r="N916" s="170"/>
      <c r="O916" s="170"/>
      <c r="P916" s="170"/>
      <c r="Q916" s="170"/>
      <c r="R916" s="170"/>
    </row>
    <row r="917" spans="1:18" s="166" customFormat="1" x14ac:dyDescent="0.35">
      <c r="A917" s="207"/>
      <c r="B917" s="207"/>
      <c r="C917" s="207"/>
      <c r="D917" s="207"/>
      <c r="E917" s="199"/>
      <c r="F917" s="208"/>
      <c r="G917" s="199"/>
      <c r="H917" s="170"/>
      <c r="I917" s="170"/>
      <c r="J917" s="170"/>
      <c r="K917" s="170"/>
      <c r="L917" s="170"/>
      <c r="M917" s="170"/>
      <c r="N917" s="170"/>
      <c r="O917" s="170"/>
      <c r="P917" s="170"/>
      <c r="Q917" s="170"/>
      <c r="R917" s="170"/>
    </row>
    <row r="918" spans="1:18" s="166" customFormat="1" x14ac:dyDescent="0.35">
      <c r="A918" s="207"/>
      <c r="B918" s="207"/>
      <c r="C918" s="207"/>
      <c r="D918" s="207"/>
      <c r="E918" s="200" t="str">
        <f xml:space="preserve"> E$885</f>
        <v>Company 4 total totex adjustment for [unfunded scheme 1] financing adjustment (if project is abandoned at gate 1) - water network plus (17-18 FYA CPIH deflated prices)</v>
      </c>
      <c r="F918" s="211">
        <f xml:space="preserve"> F$885</f>
        <v>0</v>
      </c>
      <c r="G918" s="200" t="str">
        <f xml:space="preserve"> G$885</f>
        <v>£m</v>
      </c>
      <c r="H918" s="170"/>
      <c r="I918" s="170"/>
      <c r="J918" s="170"/>
      <c r="K918" s="170"/>
      <c r="L918" s="170"/>
      <c r="M918" s="170"/>
      <c r="N918" s="170"/>
      <c r="O918" s="170"/>
      <c r="P918" s="170"/>
      <c r="Q918" s="170"/>
      <c r="R918" s="170"/>
    </row>
    <row r="919" spans="1:18" s="166" customFormat="1" x14ac:dyDescent="0.35">
      <c r="A919" s="207"/>
      <c r="B919" s="207"/>
      <c r="C919" s="207"/>
      <c r="D919" s="207"/>
      <c r="E919" s="200" t="str">
        <f xml:space="preserve"> E$909</f>
        <v>Company 4 total totex adjustment for [unfunded scheme 1] financing adjustment (if project is abandoned at gate 2) - water network plus (17-18 FYA CPIH deflated prices)</v>
      </c>
      <c r="F919" s="211">
        <f xml:space="preserve"> F$909</f>
        <v>0</v>
      </c>
      <c r="G919" s="200" t="str">
        <f xml:space="preserve"> G$909</f>
        <v>£m</v>
      </c>
      <c r="H919" s="170"/>
      <c r="I919" s="170"/>
      <c r="J919" s="170"/>
      <c r="K919" s="170"/>
      <c r="L919" s="170"/>
      <c r="M919" s="170"/>
      <c r="N919" s="170"/>
      <c r="O919" s="170"/>
      <c r="P919" s="170"/>
      <c r="Q919" s="170"/>
      <c r="R919" s="170"/>
    </row>
    <row r="920" spans="1:18" s="166" customFormat="1" x14ac:dyDescent="0.35">
      <c r="A920" s="207"/>
      <c r="B920" s="207"/>
      <c r="C920" s="207"/>
      <c r="D920" s="207"/>
      <c r="E920" s="200" t="str">
        <f xml:space="preserve"> E$916</f>
        <v>Company 4 total totex adjustment for [unfunded scheme 1] financing adjustment (if project is abandoned at gate 3) - water network plus (17-18 FYA CPIH deflated prices)</v>
      </c>
      <c r="F920" s="211">
        <f xml:space="preserve"> F$916</f>
        <v>0</v>
      </c>
      <c r="G920" s="200" t="str">
        <f xml:space="preserve"> G$916</f>
        <v>£m</v>
      </c>
      <c r="H920" s="170"/>
      <c r="I920" s="170"/>
      <c r="J920" s="170"/>
      <c r="K920" s="170"/>
      <c r="L920" s="170"/>
      <c r="M920" s="170"/>
      <c r="N920" s="170"/>
      <c r="O920" s="170"/>
      <c r="P920" s="170"/>
      <c r="Q920" s="170"/>
      <c r="R920" s="170"/>
    </row>
    <row r="921" spans="1:18" s="166" customFormat="1" x14ac:dyDescent="0.35">
      <c r="A921" s="207"/>
      <c r="B921" s="207"/>
      <c r="C921" s="207"/>
      <c r="D921" s="207"/>
      <c r="E921" s="212" t="str">
        <f xml:space="preserve"> InputsR!E$83</f>
        <v>Gate [unfunded scheme 1] has progressed to (up to gate 4)</v>
      </c>
      <c r="F921" s="217">
        <f xml:space="preserve"> InputsR!F$83</f>
        <v>0</v>
      </c>
      <c r="G921" s="212" t="str">
        <f xml:space="preserve"> InputsR!G$83</f>
        <v>#</v>
      </c>
      <c r="H921" s="170"/>
      <c r="I921" s="170"/>
      <c r="J921" s="170"/>
      <c r="K921" s="170"/>
      <c r="L921" s="170"/>
      <c r="M921" s="170"/>
      <c r="N921" s="170"/>
      <c r="O921" s="170"/>
      <c r="P921" s="170"/>
      <c r="Q921" s="170"/>
      <c r="R921" s="170"/>
    </row>
    <row r="922" spans="1:18" s="166" customFormat="1" x14ac:dyDescent="0.35">
      <c r="A922" s="207"/>
      <c r="B922" s="207"/>
      <c r="C922" s="207"/>
      <c r="D922" s="207"/>
      <c r="E922" s="200" t="str">
        <f xml:space="preserve"> E$852</f>
        <v>Company 4 total totex adjustment for [unfunded scheme 1] - water network plus (17-18 FYA CPIH deflated prices)</v>
      </c>
      <c r="F922" s="211">
        <f xml:space="preserve"> F$852</f>
        <v>0</v>
      </c>
      <c r="G922" s="200" t="str">
        <f xml:space="preserve"> G$852</f>
        <v>£m</v>
      </c>
      <c r="H922" s="170"/>
      <c r="I922" s="170"/>
      <c r="J922" s="170"/>
      <c r="K922" s="170"/>
      <c r="L922" s="170"/>
      <c r="M922" s="170"/>
      <c r="N922" s="170"/>
      <c r="O922" s="170"/>
      <c r="P922" s="170"/>
      <c r="Q922" s="170"/>
      <c r="R922" s="170"/>
    </row>
    <row r="923" spans="1:18" s="166" customFormat="1" x14ac:dyDescent="0.35">
      <c r="A923" s="207"/>
      <c r="B923" s="207"/>
      <c r="C923" s="207"/>
      <c r="D923" s="207"/>
      <c r="E923" s="200" t="s">
        <v>330</v>
      </c>
      <c r="F923" s="208">
        <f xml:space="preserve"> ( IF(F921 = 4, 0, IF(F921 = 3, F920, IF(F921 = 2, F919, IF(F921 = 1, F918) ) ) ) - F922 )</f>
        <v>0</v>
      </c>
      <c r="G923" s="199" t="s">
        <v>125</v>
      </c>
      <c r="H923" s="170"/>
      <c r="I923" s="170"/>
      <c r="J923" s="170"/>
      <c r="K923" s="170"/>
      <c r="L923" s="170"/>
      <c r="M923" s="170"/>
      <c r="N923" s="170"/>
      <c r="O923" s="170"/>
      <c r="P923" s="170"/>
      <c r="Q923" s="170"/>
      <c r="R923" s="170"/>
    </row>
    <row r="924" spans="1:18" s="143" customFormat="1" x14ac:dyDescent="0.35">
      <c r="A924" s="111"/>
      <c r="B924" s="111"/>
      <c r="C924" s="111"/>
      <c r="D924" s="111"/>
      <c r="E924" s="199"/>
      <c r="F924" s="173"/>
      <c r="G924" s="170"/>
      <c r="H924" s="170"/>
      <c r="I924" s="170"/>
      <c r="J924" s="175"/>
      <c r="K924" s="175"/>
      <c r="L924" s="175"/>
      <c r="M924" s="175"/>
      <c r="N924" s="175"/>
      <c r="O924" s="175"/>
      <c r="P924" s="175"/>
      <c r="Q924" s="175"/>
      <c r="R924" s="175"/>
    </row>
    <row r="925" spans="1:18" s="143" customFormat="1" x14ac:dyDescent="0.35">
      <c r="A925" s="111"/>
      <c r="B925" s="111"/>
      <c r="C925" s="111"/>
      <c r="D925" s="111"/>
      <c r="E925" s="184" t="str">
        <f xml:space="preserve"> E$848</f>
        <v>Company 4 totex sharing adjustment for [unfunded scheme 1] - water network plus (17-18 FYA CPIH deflated prices)</v>
      </c>
      <c r="F925" s="185">
        <f xml:space="preserve"> F$848</f>
        <v>0</v>
      </c>
      <c r="G925" s="184" t="str">
        <f xml:space="preserve"> G$848</f>
        <v>£m</v>
      </c>
      <c r="H925" s="170"/>
      <c r="I925" s="170"/>
      <c r="J925" s="175"/>
      <c r="K925" s="175"/>
      <c r="L925" s="175"/>
      <c r="M925" s="175"/>
      <c r="N925" s="175"/>
      <c r="O925" s="175"/>
      <c r="P925" s="175"/>
      <c r="Q925" s="175"/>
      <c r="R925" s="175"/>
    </row>
    <row r="926" spans="1:18" s="143" customFormat="1" x14ac:dyDescent="0.35">
      <c r="A926" s="111"/>
      <c r="B926" s="111"/>
      <c r="C926" s="111"/>
      <c r="D926" s="111"/>
      <c r="E926" s="167" t="str">
        <f xml:space="preserve"> InputsR!E$27</f>
        <v>Discount rate</v>
      </c>
      <c r="F926" s="167">
        <f xml:space="preserve"> InputsR!F$27</f>
        <v>2.92E-2</v>
      </c>
      <c r="G926" s="167" t="str">
        <f xml:space="preserve"> InputsR!G$27</f>
        <v>%</v>
      </c>
      <c r="H926" s="167"/>
      <c r="I926" s="167"/>
      <c r="J926" s="167"/>
      <c r="K926" s="167"/>
      <c r="L926" s="167"/>
      <c r="M926" s="167"/>
      <c r="N926" s="167"/>
      <c r="O926" s="167"/>
      <c r="P926" s="167"/>
      <c r="Q926" s="167"/>
      <c r="R926" s="167"/>
    </row>
    <row r="927" spans="1:18" s="143" customFormat="1" x14ac:dyDescent="0.35">
      <c r="A927" s="111"/>
      <c r="B927" s="111"/>
      <c r="C927" s="111"/>
      <c r="D927" s="111"/>
      <c r="E927" s="111" t="str">
        <f xml:space="preserve"> InputsR!E$83</f>
        <v>Gate [unfunded scheme 1] has progressed to (up to gate 4)</v>
      </c>
      <c r="F927" s="111">
        <f xml:space="preserve"> InputsR!F$83</f>
        <v>0</v>
      </c>
      <c r="G927" s="111" t="str">
        <f xml:space="preserve"> InputsR!G$83</f>
        <v>#</v>
      </c>
      <c r="H927" s="111"/>
      <c r="I927" s="111"/>
      <c r="J927" s="111"/>
      <c r="K927" s="111"/>
      <c r="L927" s="111"/>
      <c r="M927" s="111"/>
      <c r="N927" s="111"/>
      <c r="O927" s="111"/>
      <c r="P927" s="111"/>
      <c r="Q927" s="111"/>
      <c r="R927" s="111"/>
    </row>
    <row r="928" spans="1:18" s="143" customFormat="1" x14ac:dyDescent="0.35">
      <c r="A928" s="111"/>
      <c r="B928" s="111"/>
      <c r="C928" s="111"/>
      <c r="D928" s="111"/>
      <c r="E928" s="67" t="str">
        <f xml:space="preserve"> Time!E$50</f>
        <v>Forecast Period Flag</v>
      </c>
      <c r="F928" s="67">
        <f xml:space="preserve"> Time!F$50</f>
        <v>0</v>
      </c>
      <c r="G928" s="67" t="str">
        <f xml:space="preserve"> Time!G$50</f>
        <v>flag</v>
      </c>
      <c r="H928" s="177">
        <f xml:space="preserve"> Time!H$50</f>
        <v>4</v>
      </c>
      <c r="I928" s="67">
        <f xml:space="preserve"> Time!I$50</f>
        <v>0</v>
      </c>
      <c r="J928" s="177">
        <f xml:space="preserve"> Time!J$50</f>
        <v>0</v>
      </c>
      <c r="K928" s="177">
        <f xml:space="preserve"> Time!K$50</f>
        <v>0</v>
      </c>
      <c r="L928" s="177">
        <f xml:space="preserve"> Time!L$50</f>
        <v>0</v>
      </c>
      <c r="M928" s="177">
        <f xml:space="preserve"> Time!M$50</f>
        <v>0</v>
      </c>
      <c r="N928" s="177">
        <f xml:space="preserve"> Time!N$50</f>
        <v>1</v>
      </c>
      <c r="O928" s="177">
        <f xml:space="preserve"> Time!O$50</f>
        <v>1</v>
      </c>
      <c r="P928" s="177">
        <f xml:space="preserve"> Time!P$50</f>
        <v>1</v>
      </c>
      <c r="Q928" s="177">
        <f xml:space="preserve"> Time!Q$50</f>
        <v>1</v>
      </c>
      <c r="R928" s="177">
        <f xml:space="preserve"> Time!R$50</f>
        <v>0</v>
      </c>
    </row>
    <row r="929" spans="1:18" s="143" customFormat="1" x14ac:dyDescent="0.35">
      <c r="A929" s="111"/>
      <c r="B929" s="111"/>
      <c r="C929" s="111"/>
      <c r="D929" s="111"/>
      <c r="E929" s="199" t="s">
        <v>331</v>
      </c>
      <c r="F929" s="173">
        <f xml:space="preserve"> IF( F927 = 4, 0, F925 * ( 1 + F926 ) ^ ( H928 - F927 ) - F925 )</f>
        <v>0</v>
      </c>
      <c r="G929" s="170" t="s">
        <v>125</v>
      </c>
      <c r="H929" s="170"/>
      <c r="I929" s="170"/>
      <c r="J929" s="175"/>
      <c r="K929" s="175"/>
      <c r="L929" s="175"/>
      <c r="M929" s="175"/>
      <c r="N929" s="175"/>
      <c r="O929" s="175"/>
      <c r="P929" s="175"/>
      <c r="Q929" s="175"/>
      <c r="R929" s="175"/>
    </row>
    <row r="930" spans="1:18" s="143" customFormat="1" x14ac:dyDescent="0.35">
      <c r="A930" s="111"/>
      <c r="B930" s="111"/>
      <c r="C930" s="111"/>
      <c r="D930" s="111"/>
      <c r="E930" s="199"/>
      <c r="F930" s="173"/>
      <c r="G930" s="170"/>
      <c r="H930" s="170"/>
      <c r="I930" s="170"/>
      <c r="J930" s="175"/>
      <c r="K930" s="175"/>
      <c r="L930" s="175"/>
      <c r="M930" s="175"/>
      <c r="N930" s="175"/>
      <c r="O930" s="175"/>
      <c r="P930" s="175"/>
      <c r="Q930" s="175"/>
      <c r="R930" s="175"/>
    </row>
    <row r="931" spans="1:18" s="143" customFormat="1" x14ac:dyDescent="0.35">
      <c r="A931" s="111"/>
      <c r="B931" s="111"/>
      <c r="C931" s="111"/>
      <c r="D931" s="111"/>
      <c r="E931" s="187" t="str">
        <f xml:space="preserve"> E$923</f>
        <v>Company 4 total totex adjustment for [unfunded scheme 1] financing adjustment - water network plus (17-18 FYA CPIH deflated prices)</v>
      </c>
      <c r="F931" s="185">
        <f xml:space="preserve"> F$923</f>
        <v>0</v>
      </c>
      <c r="G931" s="187" t="str">
        <f xml:space="preserve"> G$923</f>
        <v>£m</v>
      </c>
      <c r="H931" s="170"/>
      <c r="I931" s="170"/>
      <c r="J931" s="175"/>
      <c r="K931" s="175"/>
      <c r="L931" s="175"/>
      <c r="M931" s="175"/>
      <c r="N931" s="175"/>
      <c r="O931" s="175"/>
      <c r="P931" s="175"/>
      <c r="Q931" s="175"/>
      <c r="R931" s="175"/>
    </row>
    <row r="932" spans="1:18" s="143" customFormat="1" x14ac:dyDescent="0.35">
      <c r="A932" s="111"/>
      <c r="B932" s="111"/>
      <c r="C932" s="111"/>
      <c r="D932" s="111"/>
      <c r="E932" s="200" t="str">
        <f xml:space="preserve"> E$929</f>
        <v>Company 4 totex sharing adjustment for [unfunded scheme 1] financing adjustment - water network plus (17-18 FYA CPIH deflated prices)</v>
      </c>
      <c r="F932" s="192">
        <f xml:space="preserve"> F$929</f>
        <v>0</v>
      </c>
      <c r="G932" s="191" t="str">
        <f xml:space="preserve"> G$929</f>
        <v>£m</v>
      </c>
      <c r="H932" s="170"/>
      <c r="I932" s="170"/>
      <c r="J932" s="175"/>
      <c r="K932" s="175"/>
      <c r="L932" s="175"/>
      <c r="M932" s="175"/>
      <c r="N932" s="175"/>
      <c r="O932" s="175"/>
      <c r="P932" s="175"/>
      <c r="Q932" s="175"/>
      <c r="R932" s="175"/>
    </row>
    <row r="933" spans="1:18" s="143" customFormat="1" x14ac:dyDescent="0.35">
      <c r="A933" s="111"/>
      <c r="B933" s="111"/>
      <c r="C933" s="111"/>
      <c r="D933" s="111"/>
      <c r="E933" s="170" t="s">
        <v>332</v>
      </c>
      <c r="F933" s="192">
        <f xml:space="preserve"> F931 + F932</f>
        <v>0</v>
      </c>
      <c r="G933" s="191" t="s">
        <v>125</v>
      </c>
      <c r="H933" s="170"/>
      <c r="I933" s="170"/>
      <c r="J933" s="175"/>
      <c r="K933" s="175"/>
      <c r="L933" s="175"/>
      <c r="M933" s="175"/>
      <c r="N933" s="175"/>
      <c r="O933" s="175"/>
      <c r="P933" s="175"/>
      <c r="Q933" s="175"/>
      <c r="R933" s="175"/>
    </row>
    <row r="934" spans="1:18" s="143" customFormat="1" x14ac:dyDescent="0.35">
      <c r="A934" s="111"/>
      <c r="B934" s="111"/>
      <c r="C934" s="111"/>
      <c r="D934" s="111"/>
      <c r="E934" s="200"/>
      <c r="F934" s="192"/>
      <c r="G934" s="191"/>
      <c r="H934" s="170"/>
      <c r="I934" s="170"/>
      <c r="J934" s="175"/>
      <c r="K934" s="175"/>
      <c r="L934" s="175"/>
      <c r="M934" s="175"/>
      <c r="N934" s="175"/>
      <c r="O934" s="175"/>
      <c r="P934" s="175"/>
      <c r="Q934" s="175"/>
      <c r="R934" s="175"/>
    </row>
    <row r="935" spans="1:18" s="143" customFormat="1" x14ac:dyDescent="0.35">
      <c r="A935" s="111"/>
      <c r="B935" s="111"/>
      <c r="C935" s="111"/>
      <c r="D935" s="111"/>
      <c r="E935" s="111" t="str">
        <f xml:space="preserve"> InputsR!E$100</f>
        <v>Company 4 PAYG ratio - water network plus</v>
      </c>
      <c r="F935" s="167">
        <f xml:space="preserve"> InputsR!F$100</f>
        <v>0</v>
      </c>
      <c r="G935" s="111" t="str">
        <f xml:space="preserve"> InputsR!G$100</f>
        <v>%</v>
      </c>
      <c r="H935" s="111"/>
      <c r="I935" s="111"/>
      <c r="J935" s="111"/>
      <c r="K935" s="111"/>
      <c r="L935" s="111"/>
      <c r="M935" s="111"/>
      <c r="N935" s="111"/>
      <c r="O935" s="111"/>
      <c r="P935" s="111"/>
      <c r="Q935" s="111"/>
      <c r="R935" s="111"/>
    </row>
    <row r="936" spans="1:18" s="143" customFormat="1" x14ac:dyDescent="0.35">
      <c r="A936" s="111"/>
      <c r="B936" s="111"/>
      <c r="C936" s="111"/>
      <c r="D936" s="111"/>
      <c r="E936" s="187" t="str">
        <f xml:space="preserve"> E$852</f>
        <v>Company 4 total totex adjustment for [unfunded scheme 1] - water network plus (17-18 FYA CPIH deflated prices)</v>
      </c>
      <c r="F936" s="185">
        <f xml:space="preserve"> F$852</f>
        <v>0</v>
      </c>
      <c r="G936" s="187" t="str">
        <f xml:space="preserve"> G$852</f>
        <v>£m</v>
      </c>
      <c r="H936" s="187"/>
      <c r="I936" s="187"/>
      <c r="J936" s="188"/>
      <c r="K936" s="188"/>
      <c r="L936" s="188"/>
      <c r="M936" s="188"/>
      <c r="N936" s="188"/>
      <c r="O936" s="188"/>
      <c r="P936" s="188"/>
      <c r="Q936" s="188"/>
      <c r="R936" s="188"/>
    </row>
    <row r="937" spans="1:18" s="143" customFormat="1" x14ac:dyDescent="0.35">
      <c r="A937" s="111"/>
      <c r="B937" s="111"/>
      <c r="C937" s="111"/>
      <c r="D937" s="111"/>
      <c r="E937" s="111" t="str">
        <f xml:space="preserve"> InputsR!E$114</f>
        <v>Company 4 penalty for [unfunded scheme 1] - water network plus (17-18 FYA CPIH deflated prices)</v>
      </c>
      <c r="F937" s="194">
        <f xml:space="preserve"> InputsR!F$114</f>
        <v>0</v>
      </c>
      <c r="G937" s="111" t="str">
        <f xml:space="preserve"> InputsR!G$114</f>
        <v>£m</v>
      </c>
      <c r="H937" s="187"/>
      <c r="I937" s="187"/>
      <c r="J937" s="188"/>
      <c r="K937" s="188"/>
      <c r="L937" s="188"/>
      <c r="M937" s="188"/>
      <c r="N937" s="188"/>
      <c r="O937" s="188"/>
      <c r="P937" s="188"/>
      <c r="Q937" s="188"/>
      <c r="R937" s="188"/>
    </row>
    <row r="938" spans="1:18" s="143" customFormat="1" x14ac:dyDescent="0.35">
      <c r="A938" s="111"/>
      <c r="B938" s="111"/>
      <c r="C938" s="111"/>
      <c r="D938" s="111"/>
      <c r="E938" s="187" t="str">
        <f xml:space="preserve"> E$933</f>
        <v>Company 4 totex adjustment for [unfunded scheme 1] financing adjustment - water network plus (17-18 FYA CPIH deflated prices)</v>
      </c>
      <c r="F938" s="185">
        <f xml:space="preserve"> F$933</f>
        <v>0</v>
      </c>
      <c r="G938" s="187" t="str">
        <f xml:space="preserve"> G$933</f>
        <v>£m</v>
      </c>
      <c r="H938" s="187"/>
      <c r="I938" s="187"/>
      <c r="J938" s="188"/>
      <c r="K938" s="188"/>
      <c r="L938" s="188"/>
      <c r="M938" s="188"/>
      <c r="N938" s="188"/>
      <c r="O938" s="188"/>
      <c r="P938" s="188"/>
      <c r="Q938" s="188"/>
      <c r="R938" s="188"/>
    </row>
    <row r="939" spans="1:18" s="143" customFormat="1" ht="15" thickBot="1" x14ac:dyDescent="0.4">
      <c r="A939" s="111"/>
      <c r="B939" s="111"/>
      <c r="C939" s="111"/>
      <c r="D939" s="111"/>
      <c r="E939" s="178" t="s">
        <v>333</v>
      </c>
      <c r="F939" s="179">
        <f xml:space="preserve"> F935 * ( F936 + F937 + F938 )</f>
        <v>0</v>
      </c>
      <c r="G939" s="178" t="s">
        <v>125</v>
      </c>
      <c r="H939" s="178"/>
      <c r="I939" s="178"/>
      <c r="J939" s="178"/>
      <c r="K939" s="178"/>
      <c r="L939" s="178"/>
      <c r="M939" s="178"/>
      <c r="N939" s="178"/>
      <c r="O939" s="178"/>
      <c r="P939" s="178"/>
      <c r="Q939" s="178"/>
      <c r="R939" s="178"/>
    </row>
    <row r="940" spans="1:18" s="166" customFormat="1" ht="15" thickTop="1" x14ac:dyDescent="0.35">
      <c r="A940" s="168"/>
      <c r="B940" s="168"/>
      <c r="C940" s="168"/>
      <c r="D940" s="168"/>
      <c r="E940" s="168"/>
      <c r="F940" s="168"/>
      <c r="G940" s="168"/>
      <c r="H940" s="168"/>
      <c r="I940" s="168"/>
      <c r="J940" s="168"/>
      <c r="K940" s="168"/>
      <c r="L940" s="168"/>
      <c r="M940" s="168"/>
      <c r="N940" s="168"/>
      <c r="O940" s="168"/>
      <c r="P940" s="168"/>
      <c r="Q940" s="168"/>
      <c r="R940" s="168"/>
    </row>
    <row r="941" spans="1:18" s="143" customFormat="1" x14ac:dyDescent="0.35">
      <c r="A941" s="111"/>
      <c r="B941" s="111"/>
      <c r="C941" s="111"/>
      <c r="D941" s="111"/>
      <c r="E941" s="111" t="str">
        <f xml:space="preserve"> InputsR!E$100</f>
        <v>Company 4 PAYG ratio - water network plus</v>
      </c>
      <c r="F941" s="167">
        <f xml:space="preserve"> InputsR!F$100</f>
        <v>0</v>
      </c>
      <c r="G941" s="111" t="str">
        <f xml:space="preserve"> InputsR!G$100</f>
        <v>%</v>
      </c>
      <c r="H941" s="111"/>
      <c r="I941" s="111"/>
      <c r="J941" s="111"/>
      <c r="K941" s="111"/>
      <c r="L941" s="111"/>
      <c r="M941" s="111"/>
      <c r="N941" s="111"/>
      <c r="O941" s="111"/>
      <c r="P941" s="111"/>
      <c r="Q941" s="111"/>
      <c r="R941" s="111"/>
    </row>
    <row r="942" spans="1:18" s="143" customFormat="1" x14ac:dyDescent="0.35">
      <c r="A942" s="111"/>
      <c r="B942" s="111"/>
      <c r="C942" s="111"/>
      <c r="D942" s="111"/>
      <c r="E942" s="187" t="str">
        <f xml:space="preserve"> E$852</f>
        <v>Company 4 total totex adjustment for [unfunded scheme 1] - water network plus (17-18 FYA CPIH deflated prices)</v>
      </c>
      <c r="F942" s="185">
        <f xml:space="preserve"> F$852</f>
        <v>0</v>
      </c>
      <c r="G942" s="187" t="str">
        <f xml:space="preserve"> G$852</f>
        <v>£m</v>
      </c>
      <c r="H942" s="187"/>
      <c r="I942" s="187"/>
      <c r="J942" s="188"/>
      <c r="K942" s="188"/>
      <c r="L942" s="188"/>
      <c r="M942" s="188"/>
      <c r="N942" s="188"/>
      <c r="O942" s="188"/>
      <c r="P942" s="188"/>
      <c r="Q942" s="188"/>
      <c r="R942" s="188"/>
    </row>
    <row r="943" spans="1:18" s="143" customFormat="1" x14ac:dyDescent="0.35">
      <c r="A943" s="111"/>
      <c r="B943" s="111"/>
      <c r="C943" s="111"/>
      <c r="D943" s="111"/>
      <c r="E943" s="111" t="str">
        <f xml:space="preserve"> InputsR!E$114</f>
        <v>Company 4 penalty for [unfunded scheme 1] - water network plus (17-18 FYA CPIH deflated prices)</v>
      </c>
      <c r="F943" s="194">
        <f xml:space="preserve"> InputsR!F$114</f>
        <v>0</v>
      </c>
      <c r="G943" s="111" t="str">
        <f xml:space="preserve"> InputsR!G$114</f>
        <v>£m</v>
      </c>
      <c r="H943" s="187"/>
      <c r="I943" s="187"/>
      <c r="J943" s="188"/>
      <c r="K943" s="188"/>
      <c r="L943" s="188"/>
      <c r="M943" s="188"/>
      <c r="N943" s="188"/>
      <c r="O943" s="188"/>
      <c r="P943" s="188"/>
      <c r="Q943" s="188"/>
      <c r="R943" s="188"/>
    </row>
    <row r="944" spans="1:18" s="143" customFormat="1" x14ac:dyDescent="0.35">
      <c r="A944" s="111"/>
      <c r="B944" s="111"/>
      <c r="C944" s="111"/>
      <c r="D944" s="111"/>
      <c r="E944" s="187" t="str">
        <f xml:space="preserve"> E$933</f>
        <v>Company 4 totex adjustment for [unfunded scheme 1] financing adjustment - water network plus (17-18 FYA CPIH deflated prices)</v>
      </c>
      <c r="F944" s="192">
        <f xml:space="preserve"> F$933</f>
        <v>0</v>
      </c>
      <c r="G944" s="187" t="str">
        <f xml:space="preserve"> G$933</f>
        <v>£m</v>
      </c>
      <c r="H944" s="187"/>
      <c r="I944" s="187"/>
      <c r="J944" s="188"/>
      <c r="K944" s="188"/>
      <c r="L944" s="188"/>
      <c r="M944" s="188"/>
      <c r="N944" s="188"/>
      <c r="O944" s="188"/>
      <c r="P944" s="188"/>
      <c r="Q944" s="188"/>
      <c r="R944" s="188"/>
    </row>
    <row r="945" spans="1:18" ht="15" thickBot="1" x14ac:dyDescent="0.4">
      <c r="A945" s="244"/>
      <c r="B945" s="244"/>
      <c r="C945" s="244"/>
      <c r="D945" s="244"/>
      <c r="E945" s="178" t="s">
        <v>334</v>
      </c>
      <c r="F945" s="179">
        <f xml:space="preserve"> ( 1 - F941 ) * ( F942 + F943 + F944 )</f>
        <v>0</v>
      </c>
      <c r="G945" s="178" t="s">
        <v>125</v>
      </c>
      <c r="H945" s="178"/>
      <c r="I945" s="178"/>
      <c r="J945" s="178"/>
      <c r="K945" s="178"/>
      <c r="L945" s="178"/>
      <c r="M945" s="178"/>
      <c r="N945" s="178"/>
      <c r="O945" s="178"/>
      <c r="P945" s="178"/>
      <c r="Q945" s="178"/>
      <c r="R945" s="178"/>
    </row>
    <row r="946" spans="1:18" ht="15" thickTop="1" x14ac:dyDescent="0.35">
      <c r="A946" s="244"/>
      <c r="B946" s="244"/>
      <c r="C946" s="244"/>
      <c r="D946" s="244"/>
      <c r="E946" s="180"/>
      <c r="F946" s="181"/>
      <c r="G946" s="180"/>
      <c r="H946" s="180"/>
      <c r="I946" s="180"/>
      <c r="J946" s="180"/>
      <c r="K946" s="180"/>
      <c r="L946" s="180"/>
      <c r="M946" s="180"/>
      <c r="N946" s="180"/>
      <c r="O946" s="180"/>
      <c r="P946" s="180"/>
      <c r="Q946" s="180"/>
      <c r="R946" s="180"/>
    </row>
    <row r="947" spans="1:18" x14ac:dyDescent="0.35">
      <c r="A947" s="102" t="s">
        <v>88</v>
      </c>
      <c r="B947" s="145"/>
      <c r="C947" s="145"/>
      <c r="D947" s="145"/>
      <c r="E947" s="145"/>
      <c r="F947" s="145"/>
      <c r="G947" s="145"/>
      <c r="H947" s="145"/>
      <c r="I947" s="145"/>
      <c r="J947" s="145"/>
      <c r="K947" s="145"/>
      <c r="L947" s="145"/>
      <c r="M947" s="145"/>
      <c r="N947" s="145"/>
      <c r="O947" s="145"/>
      <c r="P947" s="145"/>
      <c r="Q947" s="145"/>
      <c r="R947" s="145"/>
    </row>
    <row r="948" spans="1:18" x14ac:dyDescent="0.35">
      <c r="A948"/>
      <c r="B948"/>
      <c r="C948"/>
      <c r="D948"/>
      <c r="E948"/>
      <c r="F948"/>
      <c r="G948"/>
      <c r="H948"/>
      <c r="I948"/>
      <c r="J948"/>
      <c r="K948"/>
      <c r="L948"/>
      <c r="M948"/>
      <c r="N948"/>
      <c r="O948"/>
      <c r="P948"/>
      <c r="Q948"/>
      <c r="R948"/>
    </row>
    <row r="949" spans="1:18" hidden="1" x14ac:dyDescent="0.35">
      <c r="A949"/>
      <c r="B949"/>
      <c r="C949"/>
      <c r="D949"/>
      <c r="E949"/>
      <c r="F949"/>
      <c r="G949"/>
      <c r="H949"/>
      <c r="I949"/>
      <c r="J949"/>
      <c r="K949"/>
      <c r="L949"/>
      <c r="M949"/>
      <c r="N949"/>
      <c r="O949"/>
      <c r="P949"/>
      <c r="Q949"/>
      <c r="R949"/>
    </row>
    <row r="950" spans="1:18" hidden="1" x14ac:dyDescent="0.35">
      <c r="A950"/>
      <c r="B950"/>
      <c r="C950"/>
      <c r="D950"/>
      <c r="E950"/>
      <c r="F950"/>
      <c r="G950"/>
      <c r="H950"/>
      <c r="I950"/>
      <c r="J950"/>
      <c r="K950"/>
      <c r="L950"/>
      <c r="M950"/>
      <c r="N950"/>
      <c r="O950"/>
      <c r="P950"/>
      <c r="Q950"/>
      <c r="R950"/>
    </row>
    <row r="951" spans="1:18" hidden="1" x14ac:dyDescent="0.35">
      <c r="A951"/>
      <c r="B951"/>
      <c r="C951"/>
      <c r="D951"/>
      <c r="E951"/>
      <c r="F951"/>
      <c r="G951"/>
      <c r="H951"/>
      <c r="I951"/>
      <c r="J951"/>
      <c r="K951"/>
      <c r="L951"/>
      <c r="M951"/>
      <c r="N951"/>
      <c r="O951"/>
      <c r="P951"/>
      <c r="Q951"/>
      <c r="R951"/>
    </row>
    <row r="952" spans="1:18" hidden="1" x14ac:dyDescent="0.35">
      <c r="A952"/>
      <c r="B952"/>
      <c r="C952"/>
      <c r="D952"/>
      <c r="E952"/>
      <c r="F952"/>
      <c r="G952"/>
      <c r="H952"/>
      <c r="I952"/>
      <c r="J952"/>
      <c r="K952"/>
      <c r="L952"/>
      <c r="M952"/>
      <c r="N952"/>
      <c r="O952"/>
      <c r="P952"/>
      <c r="Q952"/>
      <c r="R952"/>
    </row>
    <row r="953" spans="1:18" hidden="1" x14ac:dyDescent="0.35">
      <c r="A953"/>
      <c r="B953"/>
      <c r="C953"/>
      <c r="D953"/>
      <c r="E953"/>
      <c r="F953"/>
      <c r="G953"/>
      <c r="H953"/>
      <c r="I953"/>
      <c r="J953"/>
      <c r="K953"/>
      <c r="L953"/>
      <c r="M953"/>
      <c r="N953"/>
      <c r="O953"/>
      <c r="P953"/>
      <c r="Q953"/>
      <c r="R953"/>
    </row>
    <row r="954" spans="1:18" hidden="1" x14ac:dyDescent="0.35">
      <c r="A954"/>
      <c r="B954"/>
      <c r="C954"/>
      <c r="D954"/>
      <c r="E954"/>
      <c r="F954"/>
      <c r="G954"/>
      <c r="H954"/>
      <c r="I954"/>
      <c r="J954"/>
      <c r="K954"/>
      <c r="L954"/>
      <c r="M954"/>
      <c r="N954"/>
      <c r="O954"/>
      <c r="P954"/>
      <c r="Q954"/>
      <c r="R954"/>
    </row>
    <row r="955" spans="1:18" hidden="1" x14ac:dyDescent="0.35">
      <c r="A955"/>
      <c r="B955"/>
      <c r="C955"/>
      <c r="D955"/>
      <c r="E955"/>
      <c r="F955"/>
      <c r="G955"/>
      <c r="H955"/>
      <c r="I955"/>
      <c r="J955"/>
      <c r="K955"/>
      <c r="L955"/>
      <c r="M955"/>
      <c r="N955"/>
      <c r="O955"/>
      <c r="P955"/>
      <c r="Q955"/>
      <c r="R955"/>
    </row>
    <row r="956" spans="1:18" hidden="1" x14ac:dyDescent="0.35">
      <c r="A956"/>
      <c r="B956"/>
      <c r="C956"/>
      <c r="D956"/>
      <c r="E956"/>
      <c r="F956"/>
      <c r="G956"/>
      <c r="H956"/>
      <c r="I956"/>
      <c r="J956"/>
      <c r="K956"/>
      <c r="L956"/>
      <c r="M956"/>
      <c r="N956"/>
      <c r="O956"/>
      <c r="P956"/>
      <c r="Q956"/>
      <c r="R956"/>
    </row>
    <row r="957" spans="1:18" hidden="1" x14ac:dyDescent="0.35">
      <c r="A957"/>
      <c r="B957"/>
      <c r="C957"/>
      <c r="D957"/>
      <c r="E957"/>
      <c r="F957"/>
      <c r="G957"/>
      <c r="H957"/>
      <c r="I957"/>
      <c r="J957"/>
      <c r="K957"/>
      <c r="L957"/>
      <c r="M957"/>
      <c r="N957"/>
      <c r="O957"/>
      <c r="P957"/>
      <c r="Q957"/>
      <c r="R957"/>
    </row>
    <row r="958" spans="1:18" hidden="1" x14ac:dyDescent="0.35">
      <c r="A958"/>
      <c r="B958"/>
      <c r="C958"/>
      <c r="D958"/>
      <c r="E958"/>
      <c r="F958"/>
      <c r="G958"/>
      <c r="H958"/>
      <c r="I958"/>
      <c r="J958"/>
      <c r="K958"/>
      <c r="L958"/>
      <c r="M958"/>
      <c r="N958"/>
      <c r="O958"/>
      <c r="P958"/>
      <c r="Q958"/>
      <c r="R958"/>
    </row>
    <row r="959" spans="1:18" hidden="1" x14ac:dyDescent="0.35">
      <c r="A959"/>
      <c r="B959"/>
      <c r="C959"/>
      <c r="D959"/>
      <c r="E959"/>
      <c r="F959"/>
      <c r="G959"/>
      <c r="H959"/>
      <c r="I959"/>
      <c r="J959"/>
      <c r="K959"/>
      <c r="L959"/>
      <c r="M959"/>
      <c r="N959"/>
      <c r="O959"/>
      <c r="P959"/>
      <c r="Q959"/>
      <c r="R959"/>
    </row>
    <row r="960" spans="1:18" hidden="1" x14ac:dyDescent="0.35">
      <c r="A960"/>
      <c r="B960"/>
      <c r="C960"/>
      <c r="D960"/>
      <c r="E960"/>
      <c r="F960"/>
      <c r="G960"/>
      <c r="H960"/>
      <c r="I960"/>
      <c r="J960"/>
      <c r="K960"/>
      <c r="L960"/>
      <c r="M960"/>
      <c r="N960"/>
      <c r="O960"/>
      <c r="P960"/>
      <c r="Q960"/>
      <c r="R960"/>
    </row>
    <row r="961" customFormat="1" hidden="1" x14ac:dyDescent="0.35"/>
    <row r="962" customFormat="1" hidden="1" x14ac:dyDescent="0.35"/>
    <row r="963" customFormat="1" hidden="1" x14ac:dyDescent="0.35"/>
    <row r="964" customFormat="1" hidden="1" x14ac:dyDescent="0.35"/>
    <row r="965" customFormat="1" hidden="1" x14ac:dyDescent="0.35"/>
    <row r="966" customFormat="1" hidden="1" x14ac:dyDescent="0.35"/>
    <row r="967" customFormat="1" hidden="1" x14ac:dyDescent="0.35"/>
    <row r="968" customFormat="1" hidden="1" x14ac:dyDescent="0.35"/>
    <row r="969" customFormat="1" hidden="1" x14ac:dyDescent="0.35"/>
    <row r="970" customFormat="1" hidden="1" x14ac:dyDescent="0.35"/>
    <row r="971" customFormat="1" hidden="1" x14ac:dyDescent="0.35"/>
    <row r="972" customFormat="1" hidden="1" x14ac:dyDescent="0.35"/>
    <row r="973" customFormat="1" hidden="1" x14ac:dyDescent="0.35"/>
    <row r="974" customFormat="1" hidden="1" x14ac:dyDescent="0.35"/>
    <row r="975" customFormat="1" hidden="1" x14ac:dyDescent="0.35"/>
    <row r="976" customFormat="1" hidden="1" x14ac:dyDescent="0.35"/>
    <row r="977" customFormat="1" hidden="1" x14ac:dyDescent="0.35"/>
    <row r="978" customFormat="1" hidden="1" x14ac:dyDescent="0.35"/>
    <row r="979" customFormat="1" hidden="1" x14ac:dyDescent="0.35"/>
    <row r="980" customFormat="1" hidden="1" x14ac:dyDescent="0.35"/>
    <row r="981" customFormat="1" hidden="1" x14ac:dyDescent="0.35"/>
    <row r="982" customFormat="1" hidden="1" x14ac:dyDescent="0.35"/>
    <row r="983" customFormat="1" hidden="1" x14ac:dyDescent="0.35"/>
    <row r="984" customFormat="1" hidden="1" x14ac:dyDescent="0.35"/>
    <row r="985" customFormat="1" hidden="1" x14ac:dyDescent="0.35"/>
    <row r="986" customFormat="1" hidden="1" x14ac:dyDescent="0.35"/>
    <row r="987" customFormat="1" hidden="1" x14ac:dyDescent="0.35"/>
    <row r="988" customFormat="1" hidden="1" x14ac:dyDescent="0.35"/>
    <row r="989" customFormat="1" hidden="1" x14ac:dyDescent="0.35"/>
    <row r="990" customFormat="1" hidden="1" x14ac:dyDescent="0.35"/>
    <row r="991" customFormat="1" hidden="1" x14ac:dyDescent="0.35"/>
    <row r="992" customFormat="1" hidden="1" x14ac:dyDescent="0.35"/>
    <row r="993" customFormat="1" hidden="1" x14ac:dyDescent="0.35"/>
    <row r="994" customFormat="1" hidden="1" x14ac:dyDescent="0.35"/>
    <row r="995" customFormat="1" hidden="1" x14ac:dyDescent="0.35"/>
    <row r="996" customFormat="1" hidden="1" x14ac:dyDescent="0.35"/>
    <row r="997" customFormat="1" hidden="1" x14ac:dyDescent="0.35"/>
    <row r="998" customFormat="1" hidden="1" x14ac:dyDescent="0.35"/>
    <row r="999" customFormat="1" hidden="1" x14ac:dyDescent="0.35"/>
    <row r="1000" customFormat="1" hidden="1" x14ac:dyDescent="0.35"/>
    <row r="1001" customFormat="1" hidden="1" x14ac:dyDescent="0.35"/>
    <row r="1002" customFormat="1" hidden="1" x14ac:dyDescent="0.35"/>
    <row r="1003" customFormat="1" hidden="1" x14ac:dyDescent="0.35"/>
    <row r="1004" customFormat="1" hidden="1" x14ac:dyDescent="0.35"/>
    <row r="1005" customFormat="1" hidden="1" x14ac:dyDescent="0.35"/>
    <row r="1006" customFormat="1" hidden="1" x14ac:dyDescent="0.35"/>
    <row r="1007" customFormat="1" hidden="1" x14ac:dyDescent="0.35"/>
    <row r="1008" customFormat="1" hidden="1" x14ac:dyDescent="0.35"/>
    <row r="1009" customFormat="1" hidden="1" x14ac:dyDescent="0.35"/>
    <row r="1010" customFormat="1" hidden="1" x14ac:dyDescent="0.35"/>
    <row r="1011" customFormat="1" hidden="1" x14ac:dyDescent="0.35"/>
    <row r="1012" customFormat="1" hidden="1" x14ac:dyDescent="0.35"/>
    <row r="1013" customFormat="1" hidden="1" x14ac:dyDescent="0.35"/>
    <row r="1014" customFormat="1" hidden="1" x14ac:dyDescent="0.35"/>
    <row r="1015" customFormat="1" hidden="1" x14ac:dyDescent="0.35"/>
    <row r="1016" customFormat="1" hidden="1" x14ac:dyDescent="0.35"/>
    <row r="1017" customFormat="1" hidden="1" x14ac:dyDescent="0.35"/>
    <row r="1018" customFormat="1" hidden="1" x14ac:dyDescent="0.35"/>
    <row r="1019" customFormat="1" hidden="1" x14ac:dyDescent="0.35"/>
    <row r="1020" customFormat="1" hidden="1" x14ac:dyDescent="0.35"/>
    <row r="1021" customFormat="1" hidden="1" x14ac:dyDescent="0.35"/>
    <row r="1022" customFormat="1" hidden="1" x14ac:dyDescent="0.35"/>
    <row r="1023" customFormat="1" hidden="1" x14ac:dyDescent="0.35"/>
    <row r="1024" customFormat="1" hidden="1" x14ac:dyDescent="0.35"/>
    <row r="1025" customFormat="1" hidden="1" x14ac:dyDescent="0.35"/>
    <row r="1026" customFormat="1" hidden="1" x14ac:dyDescent="0.35"/>
    <row r="1027" customFormat="1" hidden="1" x14ac:dyDescent="0.35"/>
    <row r="1028" customFormat="1" hidden="1" x14ac:dyDescent="0.35"/>
    <row r="1029" customFormat="1" hidden="1" x14ac:dyDescent="0.35"/>
    <row r="1030" customFormat="1" hidden="1" x14ac:dyDescent="0.35"/>
    <row r="1031" customFormat="1" hidden="1" x14ac:dyDescent="0.35"/>
    <row r="1032" customFormat="1" hidden="1" x14ac:dyDescent="0.35"/>
    <row r="1033" customFormat="1" hidden="1" x14ac:dyDescent="0.35"/>
    <row r="1034" customFormat="1" hidden="1" x14ac:dyDescent="0.35"/>
    <row r="1035" customFormat="1" hidden="1" x14ac:dyDescent="0.35"/>
    <row r="1036" customFormat="1" hidden="1" x14ac:dyDescent="0.35"/>
    <row r="1037" customFormat="1" hidden="1" x14ac:dyDescent="0.35"/>
    <row r="1038" customFormat="1" hidden="1" x14ac:dyDescent="0.35"/>
    <row r="1039" customFormat="1" hidden="1" x14ac:dyDescent="0.35"/>
    <row r="1040" customFormat="1" hidden="1" x14ac:dyDescent="0.35"/>
    <row r="1041" customFormat="1" hidden="1" x14ac:dyDescent="0.35"/>
    <row r="1042" customFormat="1" hidden="1" x14ac:dyDescent="0.35"/>
    <row r="1043" customFormat="1" hidden="1" x14ac:dyDescent="0.35"/>
    <row r="1044" customFormat="1" hidden="1" x14ac:dyDescent="0.35"/>
    <row r="1045" customFormat="1" hidden="1" x14ac:dyDescent="0.35"/>
    <row r="1046" customFormat="1" hidden="1" x14ac:dyDescent="0.35"/>
    <row r="1047" customFormat="1" hidden="1" x14ac:dyDescent="0.35"/>
    <row r="1048" customFormat="1" hidden="1" x14ac:dyDescent="0.35"/>
    <row r="1049" customFormat="1" hidden="1" x14ac:dyDescent="0.35"/>
    <row r="1050" customFormat="1" hidden="1" x14ac:dyDescent="0.35"/>
    <row r="1051" customFormat="1" hidden="1" x14ac:dyDescent="0.35"/>
    <row r="1052" customFormat="1" hidden="1" x14ac:dyDescent="0.35"/>
    <row r="1053" customFormat="1" hidden="1" x14ac:dyDescent="0.35"/>
    <row r="1054" customFormat="1" hidden="1" x14ac:dyDescent="0.35"/>
    <row r="1055" customFormat="1" hidden="1" x14ac:dyDescent="0.35"/>
    <row r="1056" customFormat="1" hidden="1" x14ac:dyDescent="0.35"/>
    <row r="1057" customFormat="1" hidden="1" x14ac:dyDescent="0.35"/>
    <row r="1058" customFormat="1" hidden="1" x14ac:dyDescent="0.35"/>
    <row r="1059" customFormat="1" hidden="1" x14ac:dyDescent="0.35"/>
    <row r="1060" customFormat="1" hidden="1" x14ac:dyDescent="0.35"/>
    <row r="1061" customFormat="1" hidden="1" x14ac:dyDescent="0.35"/>
    <row r="1062" customFormat="1" hidden="1" x14ac:dyDescent="0.35"/>
    <row r="1063" customFormat="1" hidden="1" x14ac:dyDescent="0.35"/>
    <row r="1064" customFormat="1" hidden="1" x14ac:dyDescent="0.35"/>
    <row r="1065" customFormat="1" hidden="1" x14ac:dyDescent="0.35"/>
    <row r="1066" customFormat="1" hidden="1" x14ac:dyDescent="0.35"/>
    <row r="1067" customFormat="1" hidden="1" x14ac:dyDescent="0.35"/>
    <row r="1068" customFormat="1" hidden="1" x14ac:dyDescent="0.35"/>
    <row r="1069" customFormat="1" hidden="1" x14ac:dyDescent="0.35"/>
    <row r="1070" customFormat="1" hidden="1" x14ac:dyDescent="0.35"/>
    <row r="1071" customFormat="1" hidden="1" x14ac:dyDescent="0.35"/>
    <row r="1072" customFormat="1" hidden="1" x14ac:dyDescent="0.35"/>
    <row r="1073" customFormat="1" hidden="1" x14ac:dyDescent="0.35"/>
    <row r="1074" customFormat="1" hidden="1" x14ac:dyDescent="0.35"/>
    <row r="1075" customFormat="1" hidden="1" x14ac:dyDescent="0.35"/>
    <row r="1076" customFormat="1" hidden="1" x14ac:dyDescent="0.35"/>
    <row r="1077" customFormat="1" hidden="1" x14ac:dyDescent="0.35"/>
    <row r="1078" customFormat="1" hidden="1" x14ac:dyDescent="0.35"/>
    <row r="1079" customFormat="1" hidden="1" x14ac:dyDescent="0.35"/>
    <row r="1080" customFormat="1" hidden="1" x14ac:dyDescent="0.35"/>
    <row r="1081" customFormat="1" hidden="1" x14ac:dyDescent="0.35"/>
    <row r="1082" customFormat="1" hidden="1" x14ac:dyDescent="0.35"/>
    <row r="1083" customFormat="1" hidden="1" x14ac:dyDescent="0.35"/>
    <row r="1084" customFormat="1" hidden="1" x14ac:dyDescent="0.35"/>
    <row r="1085" customFormat="1" hidden="1" x14ac:dyDescent="0.35"/>
    <row r="1086" customFormat="1" hidden="1" x14ac:dyDescent="0.35"/>
    <row r="1087" customFormat="1" hidden="1" x14ac:dyDescent="0.35"/>
    <row r="1088" customFormat="1" hidden="1" x14ac:dyDescent="0.35"/>
    <row r="1089" customFormat="1" hidden="1" x14ac:dyDescent="0.35"/>
    <row r="1090" customFormat="1" hidden="1" x14ac:dyDescent="0.35"/>
    <row r="1091" customFormat="1" hidden="1" x14ac:dyDescent="0.35"/>
    <row r="1092" customFormat="1" hidden="1" x14ac:dyDescent="0.35"/>
    <row r="1093" customFormat="1" hidden="1" x14ac:dyDescent="0.35"/>
    <row r="1094" customFormat="1" hidden="1" x14ac:dyDescent="0.35"/>
    <row r="1095" customFormat="1" hidden="1" x14ac:dyDescent="0.35"/>
    <row r="1096" customFormat="1" hidden="1" x14ac:dyDescent="0.35"/>
    <row r="1097" customFormat="1" hidden="1" x14ac:dyDescent="0.35"/>
    <row r="1098" customFormat="1" hidden="1" x14ac:dyDescent="0.35"/>
    <row r="1099" customFormat="1" hidden="1" x14ac:dyDescent="0.35"/>
    <row r="1100" customFormat="1" hidden="1" x14ac:dyDescent="0.35"/>
    <row r="1101" customFormat="1" hidden="1" x14ac:dyDescent="0.35"/>
    <row r="1102" customFormat="1" hidden="1" x14ac:dyDescent="0.35"/>
    <row r="1103" customFormat="1" hidden="1" x14ac:dyDescent="0.35"/>
    <row r="1104" customFormat="1" hidden="1" x14ac:dyDescent="0.35"/>
    <row r="1105" customFormat="1" hidden="1" x14ac:dyDescent="0.35"/>
    <row r="1106" customFormat="1" hidden="1" x14ac:dyDescent="0.35"/>
    <row r="1107" customFormat="1" hidden="1" x14ac:dyDescent="0.35"/>
    <row r="1108" customFormat="1" hidden="1" x14ac:dyDescent="0.35"/>
    <row r="1109" customFormat="1" hidden="1" x14ac:dyDescent="0.35"/>
    <row r="1110" customFormat="1" hidden="1" x14ac:dyDescent="0.35"/>
    <row r="1111" customFormat="1" hidden="1" x14ac:dyDescent="0.35"/>
    <row r="1112" customFormat="1" hidden="1" x14ac:dyDescent="0.35"/>
    <row r="1113" customFormat="1" hidden="1" x14ac:dyDescent="0.35"/>
    <row r="1114" customFormat="1" hidden="1" x14ac:dyDescent="0.35"/>
    <row r="1115" customFormat="1" hidden="1" x14ac:dyDescent="0.35"/>
    <row r="1116" customFormat="1" hidden="1" x14ac:dyDescent="0.35"/>
    <row r="1117" customFormat="1" hidden="1" x14ac:dyDescent="0.35"/>
    <row r="1118" customFormat="1" hidden="1" x14ac:dyDescent="0.35"/>
    <row r="1119" customFormat="1" hidden="1" x14ac:dyDescent="0.35"/>
    <row r="1120" customFormat="1" hidden="1" x14ac:dyDescent="0.35"/>
    <row r="1121" customFormat="1" hidden="1" x14ac:dyDescent="0.35"/>
    <row r="1122" customFormat="1" hidden="1" x14ac:dyDescent="0.35"/>
    <row r="1123" customFormat="1" hidden="1" x14ac:dyDescent="0.35"/>
    <row r="1124" customFormat="1" hidden="1" x14ac:dyDescent="0.35"/>
    <row r="1125" customFormat="1" hidden="1" x14ac:dyDescent="0.35"/>
    <row r="1126" customFormat="1" hidden="1" x14ac:dyDescent="0.35"/>
    <row r="1127" customFormat="1" hidden="1" x14ac:dyDescent="0.35"/>
    <row r="1128" customFormat="1" hidden="1" x14ac:dyDescent="0.35"/>
    <row r="1129" customFormat="1" hidden="1" x14ac:dyDescent="0.35"/>
    <row r="1130" customFormat="1" hidden="1" x14ac:dyDescent="0.35"/>
    <row r="1131" customFormat="1" hidden="1" x14ac:dyDescent="0.35"/>
    <row r="1132" customFormat="1" hidden="1" x14ac:dyDescent="0.35"/>
    <row r="1133" customFormat="1" hidden="1" x14ac:dyDescent="0.35"/>
    <row r="1134" customFormat="1" hidden="1" x14ac:dyDescent="0.35"/>
    <row r="1135" customFormat="1" hidden="1" x14ac:dyDescent="0.35"/>
    <row r="1136" customFormat="1" hidden="1" x14ac:dyDescent="0.35"/>
    <row r="1137" customFormat="1" hidden="1" x14ac:dyDescent="0.35"/>
    <row r="1138" customFormat="1" hidden="1" x14ac:dyDescent="0.35"/>
    <row r="1139" customFormat="1" hidden="1" x14ac:dyDescent="0.35"/>
    <row r="1140" customFormat="1" hidden="1" x14ac:dyDescent="0.35"/>
    <row r="1141" customFormat="1" hidden="1" x14ac:dyDescent="0.35"/>
    <row r="1142" customFormat="1" hidden="1" x14ac:dyDescent="0.35"/>
    <row r="1143" customFormat="1" hidden="1" x14ac:dyDescent="0.35"/>
    <row r="1144" customFormat="1" hidden="1" x14ac:dyDescent="0.35"/>
    <row r="1145" customFormat="1" hidden="1" x14ac:dyDescent="0.35"/>
    <row r="1146" customFormat="1" hidden="1" x14ac:dyDescent="0.35"/>
    <row r="1147" customFormat="1" hidden="1" x14ac:dyDescent="0.35"/>
    <row r="1148" customFormat="1" hidden="1" x14ac:dyDescent="0.35"/>
    <row r="1149" customFormat="1" hidden="1" x14ac:dyDescent="0.35"/>
    <row r="1150" customFormat="1" hidden="1" x14ac:dyDescent="0.35"/>
    <row r="1151" customFormat="1" hidden="1" x14ac:dyDescent="0.35"/>
    <row r="1152" customFormat="1" hidden="1" x14ac:dyDescent="0.35"/>
    <row r="1153" spans="1:18" hidden="1" x14ac:dyDescent="0.35">
      <c r="A1153"/>
      <c r="B1153"/>
      <c r="C1153"/>
      <c r="D1153"/>
      <c r="E1153"/>
      <c r="F1153"/>
      <c r="G1153"/>
      <c r="H1153"/>
      <c r="I1153"/>
      <c r="J1153"/>
      <c r="K1153"/>
      <c r="L1153"/>
      <c r="M1153"/>
      <c r="N1153"/>
      <c r="O1153"/>
      <c r="P1153"/>
      <c r="Q1153"/>
      <c r="R1153"/>
    </row>
    <row r="1154" spans="1:18" hidden="1" x14ac:dyDescent="0.35">
      <c r="A1154"/>
      <c r="B1154"/>
      <c r="C1154"/>
      <c r="D1154"/>
      <c r="E1154"/>
      <c r="F1154"/>
      <c r="G1154"/>
      <c r="H1154"/>
      <c r="I1154"/>
      <c r="J1154"/>
      <c r="K1154"/>
      <c r="L1154"/>
      <c r="M1154"/>
      <c r="N1154"/>
      <c r="O1154"/>
      <c r="P1154"/>
      <c r="Q1154"/>
      <c r="R1154"/>
    </row>
    <row r="1155" spans="1:18" hidden="1" x14ac:dyDescent="0.35">
      <c r="A1155"/>
      <c r="B1155"/>
      <c r="C1155"/>
      <c r="D1155"/>
      <c r="E1155"/>
      <c r="F1155"/>
      <c r="G1155"/>
      <c r="H1155"/>
      <c r="I1155"/>
      <c r="J1155"/>
      <c r="K1155"/>
      <c r="L1155"/>
      <c r="M1155"/>
      <c r="N1155"/>
      <c r="O1155"/>
      <c r="P1155"/>
      <c r="Q1155"/>
      <c r="R1155"/>
    </row>
    <row r="1156" spans="1:18" hidden="1" x14ac:dyDescent="0.35">
      <c r="A1156"/>
      <c r="B1156"/>
      <c r="C1156"/>
      <c r="D1156"/>
      <c r="E1156"/>
      <c r="F1156"/>
      <c r="G1156"/>
      <c r="H1156"/>
      <c r="I1156"/>
      <c r="J1156"/>
      <c r="K1156"/>
      <c r="L1156"/>
      <c r="M1156"/>
      <c r="N1156"/>
      <c r="O1156"/>
      <c r="P1156"/>
      <c r="Q1156"/>
      <c r="R1156"/>
    </row>
    <row r="1157" spans="1:18" s="143" customFormat="1" hidden="1" x14ac:dyDescent="0.35">
      <c r="A1157" s="111"/>
      <c r="B1157" s="111"/>
      <c r="C1157" s="111"/>
      <c r="D1157" s="111"/>
      <c r="E1157"/>
      <c r="F1157"/>
      <c r="G1157"/>
      <c r="H1157"/>
      <c r="I1157"/>
      <c r="J1157"/>
      <c r="K1157"/>
      <c r="L1157"/>
      <c r="M1157"/>
      <c r="N1157"/>
      <c r="O1157"/>
      <c r="P1157"/>
      <c r="Q1157"/>
      <c r="R1157"/>
    </row>
    <row r="1158" spans="1:18" hidden="1" x14ac:dyDescent="0.35">
      <c r="A1158"/>
      <c r="B1158"/>
      <c r="C1158"/>
      <c r="D1158"/>
      <c r="E1158" s="180"/>
      <c r="F1158" s="181"/>
      <c r="G1158" s="180"/>
      <c r="H1158" s="180"/>
      <c r="I1158" s="180"/>
      <c r="J1158" s="180"/>
      <c r="K1158" s="180"/>
      <c r="L1158" s="180"/>
      <c r="M1158" s="180"/>
      <c r="N1158" s="180"/>
      <c r="O1158" s="180"/>
      <c r="P1158" s="180"/>
      <c r="Q1158" s="180"/>
      <c r="R1158" s="180"/>
    </row>
    <row r="1159" spans="1:18" hidden="1" x14ac:dyDescent="0.35">
      <c r="A1159"/>
      <c r="B1159"/>
      <c r="C1159"/>
      <c r="D1159"/>
      <c r="E1159"/>
      <c r="F1159"/>
      <c r="G1159"/>
      <c r="H1159"/>
      <c r="I1159"/>
      <c r="J1159"/>
      <c r="K1159"/>
      <c r="L1159"/>
      <c r="M1159"/>
      <c r="N1159"/>
      <c r="O1159"/>
      <c r="P1159"/>
      <c r="Q1159"/>
      <c r="R1159"/>
    </row>
    <row r="1160" spans="1:18" hidden="1" x14ac:dyDescent="0.35">
      <c r="A1160"/>
      <c r="B1160"/>
      <c r="C1160"/>
      <c r="D1160"/>
      <c r="E1160"/>
      <c r="F1160"/>
      <c r="G1160"/>
      <c r="H1160"/>
      <c r="I1160"/>
      <c r="J1160"/>
      <c r="K1160"/>
      <c r="L1160"/>
      <c r="M1160"/>
      <c r="N1160"/>
      <c r="O1160"/>
      <c r="P1160"/>
      <c r="Q1160"/>
      <c r="R1160"/>
    </row>
    <row r="1161" spans="1:18" hidden="1" x14ac:dyDescent="0.35">
      <c r="A1161" s="244"/>
      <c r="B1161" s="244"/>
      <c r="C1161" s="244"/>
      <c r="D1161" s="244"/>
      <c r="E1161"/>
      <c r="F1161"/>
      <c r="G1161"/>
      <c r="H1161"/>
      <c r="I1161"/>
      <c r="J1161"/>
      <c r="K1161"/>
      <c r="L1161"/>
      <c r="M1161"/>
      <c r="N1161"/>
      <c r="O1161"/>
      <c r="P1161"/>
      <c r="Q1161"/>
      <c r="R1161"/>
    </row>
    <row r="1162" spans="1:18" hidden="1" x14ac:dyDescent="0.35">
      <c r="A1162" s="244"/>
      <c r="B1162" s="244"/>
      <c r="C1162" s="244"/>
      <c r="D1162" s="244"/>
      <c r="E1162" s="244"/>
      <c r="F1162" s="244"/>
      <c r="G1162" s="244"/>
      <c r="H1162" s="244"/>
      <c r="I1162" s="244"/>
      <c r="J1162" s="244"/>
      <c r="K1162" s="244"/>
      <c r="L1162" s="244"/>
      <c r="M1162" s="244"/>
      <c r="N1162" s="244"/>
      <c r="O1162" s="244"/>
      <c r="P1162" s="244"/>
      <c r="Q1162" s="244"/>
      <c r="R1162" s="244"/>
    </row>
    <row r="1163" spans="1:18" hidden="1" x14ac:dyDescent="0.35">
      <c r="A1163" s="244"/>
      <c r="B1163" s="244"/>
      <c r="C1163" s="244"/>
      <c r="D1163" s="244"/>
      <c r="E1163" s="244"/>
      <c r="F1163" s="244"/>
      <c r="G1163" s="244"/>
      <c r="H1163" s="244"/>
      <c r="I1163" s="244"/>
      <c r="J1163" s="244"/>
      <c r="K1163" s="244"/>
      <c r="L1163" s="244"/>
      <c r="M1163" s="244"/>
      <c r="N1163" s="244"/>
      <c r="O1163" s="244"/>
      <c r="P1163" s="244"/>
      <c r="Q1163" s="244"/>
      <c r="R1163" s="244"/>
    </row>
    <row r="1164" spans="1:18" hidden="1" x14ac:dyDescent="0.35">
      <c r="A1164" s="244"/>
      <c r="B1164" s="244"/>
      <c r="C1164" s="244"/>
      <c r="D1164" s="244"/>
      <c r="E1164" s="244"/>
      <c r="F1164" s="244"/>
      <c r="G1164" s="244"/>
      <c r="H1164" s="244"/>
      <c r="I1164" s="244"/>
      <c r="J1164" s="244"/>
      <c r="K1164" s="244"/>
      <c r="L1164" s="244"/>
      <c r="M1164" s="244"/>
      <c r="N1164" s="244"/>
      <c r="O1164" s="244"/>
      <c r="P1164" s="244"/>
      <c r="Q1164" s="244"/>
      <c r="R1164" s="244"/>
    </row>
    <row r="1165" spans="1:18" hidden="1" x14ac:dyDescent="0.35">
      <c r="A1165" s="244"/>
      <c r="B1165" s="244"/>
      <c r="C1165" s="244"/>
      <c r="D1165" s="244"/>
      <c r="E1165" s="244"/>
      <c r="F1165" s="244"/>
      <c r="G1165" s="244"/>
      <c r="H1165" s="244"/>
      <c r="I1165" s="244"/>
      <c r="J1165" s="244"/>
      <c r="K1165" s="244"/>
      <c r="L1165" s="244"/>
      <c r="M1165" s="244"/>
      <c r="N1165" s="244"/>
      <c r="O1165" s="244"/>
      <c r="P1165" s="244"/>
      <c r="Q1165" s="244"/>
      <c r="R1165" s="244"/>
    </row>
    <row r="1166" spans="1:18" hidden="1" x14ac:dyDescent="0.35">
      <c r="A1166" s="244"/>
      <c r="B1166" s="244"/>
      <c r="C1166" s="244"/>
      <c r="D1166" s="244"/>
      <c r="E1166" s="244"/>
      <c r="F1166" s="244"/>
      <c r="G1166" s="244"/>
      <c r="H1166" s="244"/>
      <c r="I1166" s="244"/>
      <c r="J1166" s="244"/>
      <c r="K1166" s="244"/>
      <c r="L1166" s="244"/>
      <c r="M1166" s="244"/>
      <c r="N1166" s="244"/>
      <c r="O1166" s="244"/>
      <c r="P1166" s="244"/>
      <c r="Q1166" s="244"/>
      <c r="R1166" s="244"/>
    </row>
    <row r="1167" spans="1:18" hidden="1" x14ac:dyDescent="0.35">
      <c r="A1167" s="244"/>
      <c r="B1167" s="244"/>
      <c r="C1167" s="244"/>
      <c r="D1167" s="244"/>
      <c r="E1167" s="244"/>
      <c r="F1167" s="244"/>
      <c r="G1167" s="244"/>
      <c r="H1167" s="244"/>
      <c r="I1167" s="244"/>
      <c r="J1167" s="244"/>
      <c r="K1167" s="244"/>
      <c r="L1167" s="244"/>
      <c r="M1167" s="244"/>
      <c r="N1167" s="244"/>
      <c r="O1167" s="244"/>
      <c r="P1167" s="244"/>
      <c r="Q1167" s="244"/>
      <c r="R1167" s="244"/>
    </row>
    <row r="1168" spans="1:18" hidden="1" x14ac:dyDescent="0.35">
      <c r="A1168" s="244"/>
      <c r="B1168" s="244"/>
      <c r="C1168" s="244"/>
      <c r="D1168" s="244"/>
      <c r="E1168" s="244"/>
      <c r="F1168" s="244"/>
      <c r="G1168" s="244"/>
      <c r="H1168" s="244"/>
      <c r="I1168" s="244"/>
      <c r="J1168" s="244"/>
      <c r="K1168" s="244"/>
      <c r="L1168" s="244"/>
      <c r="M1168" s="244"/>
      <c r="N1168" s="244"/>
      <c r="O1168" s="244"/>
      <c r="P1168" s="244"/>
      <c r="Q1168" s="244"/>
      <c r="R1168" s="244"/>
    </row>
    <row r="1169" spans="1:18" hidden="1" x14ac:dyDescent="0.35">
      <c r="A1169" s="244"/>
      <c r="B1169" s="244"/>
      <c r="C1169" s="244"/>
      <c r="D1169" s="244"/>
      <c r="E1169" s="244"/>
      <c r="F1169" s="244"/>
      <c r="G1169" s="244"/>
      <c r="H1169" s="244"/>
      <c r="I1169" s="244"/>
      <c r="J1169" s="244"/>
      <c r="K1169" s="244"/>
      <c r="L1169" s="244"/>
      <c r="M1169" s="244"/>
      <c r="N1169" s="244"/>
      <c r="O1169" s="244"/>
      <c r="P1169" s="244"/>
      <c r="Q1169" s="244"/>
      <c r="R1169" s="244"/>
    </row>
    <row r="1170" spans="1:18" hidden="1" x14ac:dyDescent="0.35">
      <c r="A1170" s="244"/>
      <c r="B1170" s="244"/>
      <c r="C1170" s="244"/>
      <c r="D1170" s="244"/>
      <c r="E1170" s="244"/>
      <c r="F1170" s="244"/>
      <c r="G1170" s="244"/>
      <c r="H1170" s="244"/>
      <c r="I1170" s="244"/>
      <c r="J1170" s="244"/>
      <c r="K1170" s="244"/>
      <c r="L1170" s="244"/>
      <c r="M1170" s="244"/>
      <c r="N1170" s="244"/>
      <c r="O1170" s="244"/>
      <c r="P1170" s="244"/>
      <c r="Q1170" s="244"/>
      <c r="R1170" s="244"/>
    </row>
    <row r="1171" spans="1:18" hidden="1" x14ac:dyDescent="0.35">
      <c r="A1171" s="244"/>
      <c r="B1171" s="244"/>
      <c r="C1171" s="244"/>
      <c r="D1171" s="244"/>
      <c r="E1171" s="244"/>
      <c r="F1171" s="244"/>
      <c r="G1171" s="244"/>
      <c r="H1171" s="244"/>
      <c r="I1171" s="244"/>
      <c r="J1171" s="244"/>
      <c r="K1171" s="244"/>
      <c r="L1171" s="244"/>
      <c r="M1171" s="244"/>
      <c r="N1171" s="244"/>
      <c r="O1171" s="244"/>
      <c r="P1171" s="244"/>
      <c r="Q1171" s="244"/>
      <c r="R1171" s="244"/>
    </row>
    <row r="1172" spans="1:18" hidden="1" x14ac:dyDescent="0.35">
      <c r="A1172" s="244"/>
      <c r="B1172" s="244"/>
      <c r="C1172" s="244"/>
      <c r="D1172" s="244"/>
      <c r="E1172" s="244"/>
      <c r="F1172" s="244"/>
      <c r="G1172" s="244"/>
      <c r="H1172" s="244"/>
      <c r="I1172" s="244"/>
      <c r="J1172" s="244"/>
      <c r="K1172" s="244"/>
      <c r="L1172" s="244"/>
      <c r="M1172" s="244"/>
      <c r="N1172" s="244"/>
      <c r="O1172" s="244"/>
      <c r="P1172" s="244"/>
      <c r="Q1172" s="244"/>
      <c r="R1172" s="244"/>
    </row>
    <row r="1173" spans="1:18" hidden="1" x14ac:dyDescent="0.35">
      <c r="A1173" s="244"/>
      <c r="B1173" s="244"/>
      <c r="C1173" s="244"/>
      <c r="D1173" s="244"/>
      <c r="E1173" s="244"/>
      <c r="F1173" s="244"/>
      <c r="G1173" s="244"/>
      <c r="H1173" s="244"/>
      <c r="I1173" s="244"/>
      <c r="J1173" s="244"/>
      <c r="K1173" s="244"/>
      <c r="L1173" s="244"/>
      <c r="M1173" s="244"/>
      <c r="N1173" s="244"/>
      <c r="O1173" s="244"/>
      <c r="P1173" s="244"/>
      <c r="Q1173" s="244"/>
      <c r="R1173" s="244"/>
    </row>
    <row r="1174" spans="1:18" hidden="1" x14ac:dyDescent="0.35">
      <c r="A1174" s="244"/>
      <c r="B1174" s="244"/>
      <c r="C1174" s="244"/>
      <c r="D1174" s="244"/>
      <c r="E1174" s="244"/>
      <c r="F1174" s="244"/>
      <c r="G1174" s="244"/>
      <c r="H1174" s="244"/>
      <c r="I1174" s="244"/>
      <c r="J1174" s="244"/>
      <c r="K1174" s="244"/>
      <c r="L1174" s="244"/>
      <c r="M1174" s="244"/>
      <c r="N1174" s="244"/>
      <c r="O1174" s="244"/>
      <c r="P1174" s="244"/>
      <c r="Q1174" s="244"/>
      <c r="R1174" s="244"/>
    </row>
    <row r="1175" spans="1:18" hidden="1" x14ac:dyDescent="0.35">
      <c r="A1175" s="244"/>
      <c r="B1175" s="244"/>
      <c r="C1175" s="244"/>
      <c r="D1175" s="244"/>
      <c r="E1175" s="244"/>
      <c r="F1175" s="244"/>
      <c r="G1175" s="244"/>
      <c r="H1175" s="244"/>
      <c r="I1175" s="244"/>
      <c r="J1175" s="244"/>
      <c r="K1175" s="244"/>
      <c r="L1175" s="244"/>
      <c r="M1175" s="244"/>
      <c r="N1175" s="244"/>
      <c r="O1175" s="244"/>
      <c r="P1175" s="244"/>
      <c r="Q1175" s="244"/>
      <c r="R1175" s="244"/>
    </row>
    <row r="1176" spans="1:18" hidden="1" x14ac:dyDescent="0.35">
      <c r="A1176" s="244"/>
      <c r="B1176" s="244"/>
      <c r="C1176" s="244"/>
      <c r="D1176" s="244"/>
      <c r="E1176" s="244"/>
      <c r="F1176" s="244"/>
      <c r="G1176" s="244"/>
      <c r="H1176" s="244"/>
      <c r="I1176" s="244"/>
      <c r="J1176" s="244"/>
      <c r="K1176" s="244"/>
      <c r="L1176" s="244"/>
      <c r="M1176" s="244"/>
      <c r="N1176" s="244"/>
      <c r="O1176" s="244"/>
      <c r="P1176" s="244"/>
      <c r="Q1176" s="244"/>
      <c r="R1176" s="244"/>
    </row>
    <row r="1177" spans="1:18" hidden="1" x14ac:dyDescent="0.35">
      <c r="A1177" s="244"/>
      <c r="B1177" s="244"/>
      <c r="C1177" s="244"/>
      <c r="D1177" s="244"/>
      <c r="E1177" s="244"/>
      <c r="F1177" s="244"/>
      <c r="G1177" s="244"/>
      <c r="H1177" s="244"/>
      <c r="I1177" s="244"/>
      <c r="J1177" s="244"/>
      <c r="K1177" s="244"/>
      <c r="L1177" s="244"/>
      <c r="M1177" s="244"/>
      <c r="N1177" s="244"/>
      <c r="O1177" s="244"/>
      <c r="P1177" s="244"/>
      <c r="Q1177" s="244"/>
      <c r="R1177" s="244"/>
    </row>
    <row r="1178" spans="1:18" hidden="1" x14ac:dyDescent="0.35">
      <c r="A1178" s="244"/>
      <c r="B1178" s="244"/>
      <c r="C1178" s="244"/>
      <c r="D1178" s="244"/>
      <c r="E1178" s="244"/>
      <c r="F1178" s="244"/>
      <c r="G1178" s="244"/>
      <c r="H1178" s="244"/>
      <c r="I1178" s="244"/>
      <c r="J1178" s="244"/>
      <c r="K1178" s="244"/>
      <c r="L1178" s="244"/>
      <c r="M1178" s="244"/>
      <c r="N1178" s="244"/>
      <c r="O1178" s="244"/>
      <c r="P1178" s="244"/>
      <c r="Q1178" s="244"/>
      <c r="R1178" s="244"/>
    </row>
    <row r="1179" spans="1:18" hidden="1" x14ac:dyDescent="0.35">
      <c r="A1179" s="244"/>
      <c r="B1179" s="244"/>
      <c r="C1179" s="244"/>
      <c r="D1179" s="244"/>
      <c r="E1179" s="244"/>
      <c r="F1179" s="244"/>
      <c r="G1179" s="244"/>
      <c r="H1179" s="244"/>
      <c r="I1179" s="244"/>
      <c r="J1179" s="244"/>
      <c r="K1179" s="244"/>
      <c r="L1179" s="244"/>
      <c r="M1179" s="244"/>
      <c r="N1179" s="244"/>
      <c r="O1179" s="244"/>
      <c r="P1179" s="244"/>
      <c r="Q1179" s="244"/>
      <c r="R1179" s="244"/>
    </row>
    <row r="1180" spans="1:18" hidden="1" x14ac:dyDescent="0.35">
      <c r="A1180" s="244"/>
      <c r="B1180" s="244"/>
      <c r="C1180" s="244"/>
      <c r="D1180" s="244"/>
      <c r="E1180" s="244"/>
      <c r="F1180" s="244"/>
      <c r="G1180" s="244"/>
      <c r="H1180" s="244"/>
      <c r="I1180" s="244"/>
      <c r="J1180" s="244"/>
      <c r="K1180" s="244"/>
      <c r="L1180" s="244"/>
      <c r="M1180" s="244"/>
      <c r="N1180" s="244"/>
      <c r="O1180" s="244"/>
      <c r="P1180" s="244"/>
      <c r="Q1180" s="244"/>
      <c r="R1180" s="244"/>
    </row>
    <row r="1181" spans="1:18" hidden="1" x14ac:dyDescent="0.35">
      <c r="A1181" s="244"/>
      <c r="B1181" s="244"/>
      <c r="C1181" s="244"/>
      <c r="D1181" s="244"/>
      <c r="E1181" s="244"/>
      <c r="F1181" s="244"/>
      <c r="G1181" s="244"/>
      <c r="H1181" s="244"/>
      <c r="I1181" s="244"/>
      <c r="J1181" s="244"/>
      <c r="K1181" s="244"/>
      <c r="L1181" s="244"/>
      <c r="M1181" s="244"/>
      <c r="N1181" s="244"/>
      <c r="O1181" s="244"/>
      <c r="P1181" s="244"/>
      <c r="Q1181" s="244"/>
      <c r="R1181" s="244"/>
    </row>
    <row r="1182" spans="1:18" hidden="1" x14ac:dyDescent="0.35">
      <c r="A1182" s="244"/>
      <c r="B1182" s="244"/>
      <c r="C1182" s="244"/>
      <c r="D1182" s="244"/>
      <c r="E1182" s="244"/>
      <c r="F1182" s="244"/>
      <c r="G1182" s="244"/>
      <c r="H1182" s="244"/>
      <c r="I1182" s="244"/>
      <c r="J1182" s="244"/>
      <c r="K1182" s="244"/>
      <c r="L1182" s="244"/>
      <c r="M1182" s="244"/>
      <c r="N1182" s="244"/>
      <c r="O1182" s="244"/>
      <c r="P1182" s="244"/>
      <c r="Q1182" s="244"/>
      <c r="R1182" s="244"/>
    </row>
    <row r="1183" spans="1:18" hidden="1" x14ac:dyDescent="0.35">
      <c r="A1183" s="244"/>
      <c r="B1183" s="244"/>
      <c r="C1183" s="244"/>
      <c r="D1183" s="244"/>
      <c r="E1183" s="244"/>
      <c r="F1183" s="244"/>
      <c r="G1183" s="244"/>
      <c r="H1183" s="244"/>
      <c r="I1183" s="244"/>
      <c r="J1183" s="244"/>
      <c r="K1183" s="244"/>
      <c r="L1183" s="244"/>
      <c r="M1183" s="244"/>
      <c r="N1183" s="244"/>
      <c r="O1183" s="244"/>
      <c r="P1183" s="244"/>
      <c r="Q1183" s="244"/>
      <c r="R1183" s="244"/>
    </row>
    <row r="1184" spans="1:18" hidden="1" x14ac:dyDescent="0.35">
      <c r="A1184" s="244"/>
      <c r="B1184" s="244"/>
      <c r="C1184" s="244"/>
      <c r="D1184" s="244"/>
      <c r="E1184" s="244"/>
      <c r="F1184" s="244"/>
      <c r="G1184" s="244"/>
      <c r="H1184" s="244"/>
      <c r="I1184" s="244"/>
      <c r="J1184" s="244"/>
      <c r="K1184" s="244"/>
      <c r="L1184" s="244"/>
      <c r="M1184" s="244"/>
      <c r="N1184" s="244"/>
      <c r="O1184" s="244"/>
      <c r="P1184" s="244"/>
      <c r="Q1184" s="244"/>
      <c r="R1184" s="244"/>
    </row>
    <row r="1185" spans="1:16" hidden="1" x14ac:dyDescent="0.35">
      <c r="A1185" s="244"/>
      <c r="B1185" s="244"/>
      <c r="C1185" s="244"/>
      <c r="D1185" s="244"/>
      <c r="E1185" s="244"/>
      <c r="F1185" s="244"/>
      <c r="G1185" s="244"/>
      <c r="H1185" s="244"/>
      <c r="I1185" s="244"/>
      <c r="J1185" s="244"/>
      <c r="K1185" s="244"/>
      <c r="L1185" s="244"/>
      <c r="M1185" s="244"/>
      <c r="N1185" s="244"/>
      <c r="O1185" s="244"/>
      <c r="P1185" s="244"/>
    </row>
    <row r="1186" spans="1:16" hidden="1" x14ac:dyDescent="0.35">
      <c r="A1186" s="244"/>
      <c r="B1186" s="244"/>
      <c r="C1186" s="244"/>
      <c r="D1186" s="244"/>
      <c r="E1186" s="244"/>
      <c r="F1186" s="244"/>
      <c r="G1186" s="244"/>
      <c r="H1186" s="244"/>
      <c r="I1186" s="244"/>
      <c r="J1186" s="244"/>
      <c r="K1186" s="244"/>
      <c r="L1186" s="244"/>
      <c r="M1186" s="244"/>
      <c r="N1186" s="244"/>
      <c r="O1186" s="244"/>
      <c r="P1186" s="244"/>
    </row>
    <row r="1187" spans="1:16" hidden="1" x14ac:dyDescent="0.35">
      <c r="A1187" s="244"/>
      <c r="B1187" s="244"/>
      <c r="C1187" s="244"/>
      <c r="D1187" s="244"/>
      <c r="E1187" s="244"/>
      <c r="F1187" s="244"/>
      <c r="G1187" s="244"/>
      <c r="H1187" s="244"/>
      <c r="I1187" s="244"/>
      <c r="J1187" s="244"/>
      <c r="K1187" s="244"/>
      <c r="L1187" s="244"/>
      <c r="M1187" s="244"/>
      <c r="N1187" s="244"/>
      <c r="O1187" s="244"/>
      <c r="P1187" s="244"/>
    </row>
    <row r="1188" spans="1:16" hidden="1" x14ac:dyDescent="0.35">
      <c r="A1188" s="244"/>
      <c r="B1188" s="244"/>
      <c r="C1188" s="244"/>
      <c r="D1188" s="244"/>
      <c r="E1188" s="244"/>
      <c r="F1188" s="244"/>
      <c r="G1188" s="244"/>
      <c r="H1188" s="244"/>
      <c r="I1188" s="244"/>
      <c r="J1188" s="244"/>
      <c r="K1188" s="244"/>
      <c r="L1188" s="244"/>
      <c r="M1188" s="244"/>
      <c r="N1188" s="244"/>
      <c r="O1188" s="244"/>
      <c r="P1188" s="244"/>
    </row>
    <row r="1189" spans="1:16" hidden="1" x14ac:dyDescent="0.35">
      <c r="A1189" s="244"/>
      <c r="B1189" s="244"/>
      <c r="C1189" s="244"/>
      <c r="D1189" s="244"/>
      <c r="E1189" s="244"/>
      <c r="F1189" s="244"/>
      <c r="G1189" s="244"/>
      <c r="H1189" s="244"/>
      <c r="I1189" s="244"/>
      <c r="J1189" s="244"/>
      <c r="K1189" s="244"/>
      <c r="L1189" s="244"/>
      <c r="M1189" s="244"/>
      <c r="N1189" s="244"/>
      <c r="O1189" s="244"/>
      <c r="P1189" s="244"/>
    </row>
    <row r="1190" spans="1:16" hidden="1" x14ac:dyDescent="0.35">
      <c r="A1190" s="244"/>
      <c r="B1190" s="244"/>
      <c r="C1190" s="244"/>
      <c r="D1190" s="244"/>
      <c r="E1190" s="244"/>
      <c r="F1190" s="244"/>
      <c r="G1190" s="244"/>
      <c r="H1190" s="244"/>
      <c r="I1190" s="244"/>
      <c r="J1190" s="244"/>
      <c r="K1190" s="244"/>
      <c r="L1190" s="244"/>
      <c r="M1190" s="244"/>
      <c r="N1190" s="244"/>
      <c r="O1190" s="244"/>
      <c r="P1190" s="244"/>
    </row>
    <row r="1191" spans="1:16" hidden="1" x14ac:dyDescent="0.35">
      <c r="A1191" s="244"/>
      <c r="B1191" s="244"/>
      <c r="C1191" s="244"/>
      <c r="D1191" s="244"/>
      <c r="E1191" s="244"/>
      <c r="F1191" s="244"/>
      <c r="G1191" s="244"/>
      <c r="H1191" s="244"/>
      <c r="I1191" s="244"/>
      <c r="J1191" s="244"/>
      <c r="K1191" s="244"/>
      <c r="L1191" s="244"/>
      <c r="M1191" s="244"/>
      <c r="N1191" s="244"/>
      <c r="O1191" s="244"/>
      <c r="P1191" s="244"/>
    </row>
    <row r="1192" spans="1:16" hidden="1" x14ac:dyDescent="0.35">
      <c r="A1192" s="244"/>
      <c r="B1192" s="244"/>
      <c r="C1192" s="244"/>
      <c r="D1192" s="244"/>
      <c r="E1192" s="244"/>
      <c r="F1192" s="244"/>
      <c r="G1192" s="244"/>
      <c r="H1192" s="244"/>
      <c r="I1192" s="244"/>
      <c r="J1192" s="244"/>
      <c r="K1192" s="244"/>
      <c r="L1192" s="244"/>
      <c r="M1192" s="244"/>
      <c r="N1192" s="244"/>
      <c r="O1192" s="244"/>
      <c r="P1192" s="244"/>
    </row>
    <row r="1193" spans="1:16" hidden="1" x14ac:dyDescent="0.35">
      <c r="A1193" s="244"/>
      <c r="B1193" s="244"/>
      <c r="C1193" s="244"/>
      <c r="D1193" s="244"/>
      <c r="E1193" s="244"/>
      <c r="F1193" s="244"/>
      <c r="G1193" s="244"/>
      <c r="H1193" s="244"/>
      <c r="I1193" s="244"/>
      <c r="J1193" s="244"/>
      <c r="K1193" s="244"/>
      <c r="L1193" s="244"/>
      <c r="M1193" s="244"/>
      <c r="N1193" s="244"/>
      <c r="O1193" s="244"/>
      <c r="P1193" s="244"/>
    </row>
    <row r="1194" spans="1:16" hidden="1" x14ac:dyDescent="0.35">
      <c r="A1194" s="244"/>
      <c r="B1194" s="244"/>
      <c r="C1194" s="244"/>
      <c r="D1194" s="244"/>
      <c r="E1194" s="244"/>
      <c r="F1194" s="244"/>
      <c r="G1194" s="244"/>
      <c r="H1194" s="244"/>
      <c r="I1194" s="244"/>
      <c r="J1194" s="244"/>
      <c r="K1194" s="244"/>
      <c r="L1194" s="244"/>
      <c r="M1194" s="244"/>
      <c r="N1194" s="244"/>
      <c r="O1194" s="244"/>
      <c r="P1194" s="244"/>
    </row>
    <row r="1195" spans="1:16" hidden="1" x14ac:dyDescent="0.35">
      <c r="A1195" s="244"/>
      <c r="B1195" s="244"/>
      <c r="C1195" s="244"/>
      <c r="D1195" s="244"/>
      <c r="E1195" s="244"/>
      <c r="F1195" s="244"/>
      <c r="G1195" s="244"/>
      <c r="H1195" s="244"/>
      <c r="I1195" s="244"/>
      <c r="J1195" s="244"/>
      <c r="K1195" s="244"/>
      <c r="L1195" s="244"/>
      <c r="M1195" s="244"/>
      <c r="N1195" s="244"/>
      <c r="O1195" s="244"/>
      <c r="P1195" s="244"/>
    </row>
    <row r="1196" spans="1:16" hidden="1" x14ac:dyDescent="0.35">
      <c r="A1196" s="244"/>
      <c r="B1196" s="244"/>
      <c r="C1196" s="244"/>
      <c r="D1196" s="244"/>
      <c r="E1196" s="244"/>
      <c r="F1196" s="244"/>
      <c r="G1196" s="244"/>
      <c r="H1196" s="244"/>
      <c r="I1196" s="244"/>
      <c r="J1196" s="244"/>
      <c r="K1196" s="244"/>
      <c r="L1196" s="244"/>
      <c r="M1196" s="244"/>
      <c r="N1196" s="244"/>
      <c r="O1196" s="244"/>
      <c r="P1196" s="244"/>
    </row>
    <row r="1197" spans="1:16" hidden="1" x14ac:dyDescent="0.35">
      <c r="A1197" s="244"/>
      <c r="B1197" s="244"/>
      <c r="C1197" s="244"/>
      <c r="D1197" s="244"/>
      <c r="E1197" s="244"/>
      <c r="F1197" s="244"/>
      <c r="G1197" s="244"/>
      <c r="H1197" s="244"/>
      <c r="I1197" s="244"/>
      <c r="J1197" s="244"/>
      <c r="K1197" s="244"/>
      <c r="L1197" s="244"/>
      <c r="M1197" s="244"/>
      <c r="N1197" s="244"/>
      <c r="O1197" s="244"/>
      <c r="P1197" s="244"/>
    </row>
    <row r="1198" spans="1:16" hidden="1" x14ac:dyDescent="0.35">
      <c r="A1198" s="244"/>
      <c r="B1198" s="244"/>
      <c r="C1198" s="244"/>
      <c r="D1198" s="244"/>
      <c r="E1198" s="244"/>
      <c r="F1198" s="244"/>
      <c r="G1198" s="244"/>
      <c r="H1198" s="244"/>
      <c r="I1198" s="244"/>
      <c r="J1198" s="244"/>
      <c r="K1198" s="244"/>
      <c r="L1198" s="244"/>
      <c r="M1198" s="244"/>
      <c r="N1198" s="244"/>
      <c r="O1198" s="244"/>
      <c r="P1198" s="244"/>
    </row>
    <row r="1199" spans="1:16" hidden="1" x14ac:dyDescent="0.35">
      <c r="A1199" s="244"/>
      <c r="B1199" s="244"/>
      <c r="C1199" s="244"/>
      <c r="D1199" s="244"/>
      <c r="E1199" s="244"/>
      <c r="F1199" s="244"/>
      <c r="G1199" s="244"/>
      <c r="H1199" s="244"/>
      <c r="I1199" s="244"/>
      <c r="J1199" s="244"/>
      <c r="K1199" s="244"/>
      <c r="L1199" s="244"/>
      <c r="M1199" s="244"/>
      <c r="N1199" s="244"/>
      <c r="O1199" s="244"/>
      <c r="P1199" s="244"/>
    </row>
    <row r="1200" spans="1:16" hidden="1" x14ac:dyDescent="0.35">
      <c r="A1200" s="244"/>
      <c r="B1200" s="244"/>
      <c r="C1200" s="244"/>
      <c r="D1200" s="244"/>
      <c r="E1200" s="244"/>
      <c r="F1200" s="244"/>
      <c r="G1200" s="244"/>
      <c r="H1200" s="244"/>
      <c r="I1200" s="244"/>
      <c r="J1200" s="244"/>
      <c r="K1200" s="244"/>
      <c r="L1200" s="244"/>
      <c r="M1200" s="244"/>
      <c r="N1200" s="244"/>
      <c r="O1200" s="244"/>
      <c r="P1200" s="244"/>
    </row>
    <row r="1201" spans="1:16" hidden="1" x14ac:dyDescent="0.35">
      <c r="A1201" s="244"/>
      <c r="B1201" s="244"/>
      <c r="C1201" s="244"/>
      <c r="D1201" s="244"/>
      <c r="E1201" s="244"/>
      <c r="F1201" s="244"/>
      <c r="G1201" s="244"/>
      <c r="H1201" s="244"/>
      <c r="I1201" s="244"/>
      <c r="J1201" s="244"/>
      <c r="K1201" s="244"/>
      <c r="L1201" s="244"/>
      <c r="M1201" s="244"/>
      <c r="N1201" s="244"/>
      <c r="O1201" s="244"/>
      <c r="P1201" s="244"/>
    </row>
    <row r="1202" spans="1:16" hidden="1" x14ac:dyDescent="0.35">
      <c r="A1202" s="244"/>
      <c r="B1202" s="244"/>
      <c r="C1202" s="244"/>
      <c r="D1202" s="244"/>
      <c r="E1202" s="244"/>
      <c r="F1202" s="244"/>
      <c r="G1202" s="244"/>
      <c r="H1202" s="244"/>
      <c r="I1202" s="244"/>
      <c r="J1202" s="244"/>
      <c r="K1202" s="244"/>
      <c r="L1202" s="244"/>
      <c r="M1202" s="244"/>
      <c r="N1202" s="244"/>
      <c r="O1202" s="244"/>
      <c r="P1202" s="244"/>
    </row>
    <row r="1203" spans="1:16" hidden="1" x14ac:dyDescent="0.35">
      <c r="A1203" s="244"/>
      <c r="B1203" s="244"/>
      <c r="C1203" s="244"/>
      <c r="D1203" s="244"/>
      <c r="E1203" s="244"/>
      <c r="F1203" s="244"/>
      <c r="G1203" s="244"/>
      <c r="H1203" s="244"/>
      <c r="I1203" s="244"/>
      <c r="J1203" s="244"/>
      <c r="K1203" s="244"/>
      <c r="L1203" s="244"/>
      <c r="M1203" s="244"/>
      <c r="N1203" s="244"/>
      <c r="O1203" s="244"/>
      <c r="P1203" s="244"/>
    </row>
    <row r="1204" spans="1:16" hidden="1" x14ac:dyDescent="0.35">
      <c r="A1204" s="244"/>
      <c r="B1204" s="244"/>
      <c r="C1204" s="244"/>
      <c r="D1204" s="244"/>
      <c r="E1204" s="244"/>
      <c r="F1204" s="244"/>
      <c r="G1204" s="244"/>
      <c r="H1204" s="244"/>
      <c r="I1204" s="244"/>
      <c r="J1204" s="244"/>
      <c r="K1204" s="244"/>
      <c r="L1204" s="244"/>
      <c r="M1204" s="244"/>
      <c r="N1204" s="244"/>
      <c r="O1204" s="244"/>
      <c r="P1204" s="244"/>
    </row>
    <row r="1205" spans="1:16" hidden="1" x14ac:dyDescent="0.35">
      <c r="A1205" s="244"/>
      <c r="B1205" s="244"/>
      <c r="C1205" s="244"/>
      <c r="D1205" s="244"/>
      <c r="E1205" s="244"/>
      <c r="F1205" s="244"/>
      <c r="G1205" s="244"/>
      <c r="H1205" s="244"/>
      <c r="I1205" s="244"/>
      <c r="J1205" s="244"/>
      <c r="K1205" s="244"/>
      <c r="L1205" s="244"/>
      <c r="M1205" s="244"/>
      <c r="N1205" s="244"/>
      <c r="O1205" s="244"/>
      <c r="P1205" s="244"/>
    </row>
    <row r="1206" spans="1:16" hidden="1" x14ac:dyDescent="0.35">
      <c r="A1206" s="244"/>
      <c r="B1206" s="244"/>
      <c r="C1206" s="244"/>
      <c r="D1206" s="244"/>
      <c r="E1206" s="244"/>
      <c r="F1206" s="244"/>
      <c r="G1206" s="244"/>
      <c r="H1206" s="244"/>
      <c r="I1206" s="244"/>
      <c r="J1206" s="244"/>
      <c r="K1206" s="244"/>
      <c r="L1206" s="244"/>
      <c r="M1206" s="244"/>
      <c r="N1206" s="244"/>
      <c r="O1206" s="244"/>
      <c r="P1206" s="244"/>
    </row>
    <row r="1207" spans="1:16" hidden="1" x14ac:dyDescent="0.35">
      <c r="A1207" s="244"/>
      <c r="B1207" s="244"/>
      <c r="C1207" s="244"/>
      <c r="D1207" s="244"/>
      <c r="E1207" s="244"/>
      <c r="F1207" s="244"/>
      <c r="G1207" s="244"/>
      <c r="H1207" s="244"/>
      <c r="I1207" s="244"/>
      <c r="J1207" s="244"/>
      <c r="K1207" s="244"/>
      <c r="L1207" s="244"/>
      <c r="M1207" s="244"/>
      <c r="N1207" s="244"/>
      <c r="O1207" s="244"/>
      <c r="P1207" s="244"/>
    </row>
    <row r="1208" spans="1:16" hidden="1" x14ac:dyDescent="0.35">
      <c r="A1208" s="244"/>
      <c r="B1208" s="244"/>
      <c r="C1208" s="244"/>
      <c r="D1208" s="244"/>
      <c r="E1208" s="244"/>
      <c r="F1208" s="244"/>
      <c r="G1208" s="244"/>
      <c r="H1208" s="244"/>
      <c r="I1208" s="244"/>
      <c r="J1208" s="244"/>
      <c r="K1208" s="244"/>
      <c r="L1208" s="244"/>
      <c r="M1208" s="244"/>
      <c r="N1208" s="244"/>
      <c r="O1208" s="244"/>
      <c r="P1208" s="244"/>
    </row>
    <row r="1209" spans="1:16" hidden="1" x14ac:dyDescent="0.35">
      <c r="A1209" s="244"/>
      <c r="B1209" s="244"/>
      <c r="C1209" s="244"/>
      <c r="D1209" s="244"/>
      <c r="E1209" s="244"/>
      <c r="F1209" s="244"/>
      <c r="G1209" s="244"/>
      <c r="H1209" s="244"/>
      <c r="I1209" s="244"/>
      <c r="J1209" s="244"/>
      <c r="K1209" s="244"/>
      <c r="L1209" s="244"/>
      <c r="M1209" s="244"/>
      <c r="N1209" s="244"/>
      <c r="O1209" s="244"/>
      <c r="P1209" s="244"/>
    </row>
    <row r="1210" spans="1:16" hidden="1" x14ac:dyDescent="0.35">
      <c r="A1210" s="244"/>
      <c r="B1210" s="244"/>
      <c r="C1210" s="244"/>
      <c r="D1210" s="244"/>
      <c r="E1210" s="244"/>
      <c r="F1210" s="244"/>
      <c r="G1210" s="244"/>
      <c r="H1210" s="244"/>
      <c r="I1210" s="244"/>
      <c r="J1210" s="244"/>
      <c r="K1210" s="244"/>
      <c r="L1210" s="244"/>
      <c r="M1210" s="244"/>
      <c r="N1210" s="244"/>
      <c r="O1210" s="244"/>
      <c r="P1210" s="244"/>
    </row>
    <row r="1211" spans="1:16" hidden="1" x14ac:dyDescent="0.35">
      <c r="A1211" s="244"/>
      <c r="B1211" s="244"/>
      <c r="C1211" s="244"/>
      <c r="D1211" s="244"/>
      <c r="E1211" s="244"/>
      <c r="F1211" s="244"/>
      <c r="G1211" s="244"/>
      <c r="H1211" s="244"/>
      <c r="I1211" s="244"/>
      <c r="J1211" s="244"/>
      <c r="K1211" s="244"/>
      <c r="L1211" s="244"/>
      <c r="M1211" s="244"/>
      <c r="N1211" s="244"/>
      <c r="O1211" s="244"/>
      <c r="P1211" s="244"/>
    </row>
    <row r="1212" spans="1:16" hidden="1" x14ac:dyDescent="0.35">
      <c r="A1212" s="244"/>
      <c r="B1212" s="244"/>
      <c r="C1212" s="244"/>
      <c r="D1212" s="244"/>
      <c r="E1212" s="244"/>
      <c r="F1212" s="244"/>
      <c r="G1212" s="244"/>
      <c r="H1212" s="244"/>
      <c r="I1212" s="244"/>
      <c r="J1212" s="244"/>
      <c r="K1212" s="244"/>
      <c r="L1212" s="244"/>
      <c r="M1212" s="244"/>
      <c r="N1212" s="244"/>
      <c r="O1212" s="244"/>
      <c r="P1212" s="244"/>
    </row>
    <row r="1213" spans="1:16" hidden="1" x14ac:dyDescent="0.35">
      <c r="A1213" s="244"/>
      <c r="B1213" s="244"/>
      <c r="C1213" s="244"/>
      <c r="D1213" s="244"/>
      <c r="E1213" s="244"/>
      <c r="F1213" s="244"/>
      <c r="G1213" s="244"/>
      <c r="H1213" s="244"/>
      <c r="I1213" s="244"/>
      <c r="J1213" s="244"/>
      <c r="K1213" s="244"/>
      <c r="L1213" s="244"/>
      <c r="M1213" s="244"/>
      <c r="N1213" s="244"/>
      <c r="O1213" s="244"/>
      <c r="P1213" s="244"/>
    </row>
    <row r="1214" spans="1:16" hidden="1" x14ac:dyDescent="0.35">
      <c r="A1214" s="244"/>
      <c r="B1214" s="244"/>
      <c r="C1214" s="244"/>
      <c r="D1214" s="244"/>
      <c r="E1214" s="244"/>
      <c r="F1214" s="244"/>
      <c r="G1214" s="244"/>
      <c r="H1214" s="244"/>
      <c r="I1214" s="244"/>
      <c r="J1214" s="244"/>
      <c r="K1214" s="244"/>
      <c r="L1214" s="244"/>
      <c r="M1214" s="244"/>
      <c r="N1214" s="244"/>
      <c r="O1214" s="244"/>
      <c r="P1214" s="244"/>
    </row>
    <row r="1215" spans="1:16" hidden="1" x14ac:dyDescent="0.35">
      <c r="A1215" s="244"/>
      <c r="B1215" s="244"/>
      <c r="C1215" s="244"/>
      <c r="D1215" s="244"/>
      <c r="E1215" s="244"/>
      <c r="F1215" s="244"/>
      <c r="G1215" s="244"/>
      <c r="H1215" s="244"/>
      <c r="I1215" s="244"/>
      <c r="J1215" s="244"/>
      <c r="K1215" s="244"/>
      <c r="L1215" s="244"/>
      <c r="M1215" s="244"/>
      <c r="N1215" s="244"/>
      <c r="O1215" s="244"/>
      <c r="P1215" s="244"/>
    </row>
    <row r="1216" spans="1:16" hidden="1" x14ac:dyDescent="0.35">
      <c r="A1216" s="244"/>
      <c r="B1216" s="244"/>
      <c r="C1216" s="244"/>
      <c r="D1216" s="244"/>
      <c r="E1216" s="244"/>
      <c r="F1216" s="244"/>
      <c r="G1216" s="244"/>
      <c r="H1216" s="244"/>
      <c r="I1216" s="244"/>
      <c r="J1216" s="244"/>
      <c r="K1216" s="244"/>
      <c r="L1216" s="244"/>
      <c r="M1216" s="244"/>
      <c r="N1216" s="244"/>
      <c r="O1216" s="244"/>
      <c r="P1216" s="244"/>
    </row>
    <row r="1217" spans="1:16" hidden="1" x14ac:dyDescent="0.35">
      <c r="A1217" s="244"/>
      <c r="B1217" s="244"/>
      <c r="C1217" s="244"/>
      <c r="D1217" s="244"/>
      <c r="E1217" s="244"/>
      <c r="F1217" s="244"/>
      <c r="G1217" s="244"/>
      <c r="H1217" s="244"/>
      <c r="I1217" s="244"/>
      <c r="J1217" s="244"/>
      <c r="K1217" s="244"/>
      <c r="L1217" s="244"/>
      <c r="M1217" s="244"/>
      <c r="N1217" s="244"/>
      <c r="O1217" s="244"/>
      <c r="P1217" s="244"/>
    </row>
    <row r="1218" spans="1:16" hidden="1" x14ac:dyDescent="0.35">
      <c r="A1218" s="244"/>
      <c r="B1218" s="244"/>
      <c r="C1218" s="244"/>
      <c r="D1218" s="244"/>
      <c r="E1218" s="244"/>
      <c r="F1218" s="244"/>
      <c r="G1218" s="244"/>
      <c r="H1218" s="244"/>
      <c r="I1218" s="244"/>
      <c r="J1218" s="244"/>
      <c r="K1218" s="244"/>
      <c r="L1218" s="244"/>
      <c r="M1218" s="244"/>
      <c r="N1218" s="244"/>
      <c r="O1218" s="244"/>
      <c r="P1218" s="244"/>
    </row>
    <row r="1219" spans="1:16" hidden="1" x14ac:dyDescent="0.35">
      <c r="A1219" s="244"/>
      <c r="B1219" s="244"/>
      <c r="C1219" s="244"/>
      <c r="D1219" s="244"/>
      <c r="E1219" s="244"/>
      <c r="F1219" s="244"/>
      <c r="G1219" s="244"/>
      <c r="H1219" s="244"/>
      <c r="I1219" s="244"/>
      <c r="J1219" s="244"/>
      <c r="K1219" s="244"/>
      <c r="L1219" s="244"/>
      <c r="M1219" s="244"/>
      <c r="N1219" s="244"/>
      <c r="O1219" s="244"/>
      <c r="P1219" s="244"/>
    </row>
    <row r="1220" spans="1:16" hidden="1" x14ac:dyDescent="0.35">
      <c r="A1220" s="244"/>
      <c r="B1220" s="244"/>
      <c r="C1220" s="244"/>
      <c r="D1220" s="244"/>
      <c r="E1220" s="244"/>
      <c r="F1220" s="244"/>
      <c r="G1220" s="244"/>
      <c r="H1220" s="244"/>
      <c r="I1220" s="244"/>
      <c r="J1220" s="244"/>
      <c r="K1220" s="244"/>
      <c r="L1220" s="244"/>
      <c r="M1220" s="244"/>
      <c r="N1220" s="244"/>
      <c r="O1220" s="244"/>
      <c r="P1220" s="244"/>
    </row>
    <row r="1221" spans="1:16" hidden="1" x14ac:dyDescent="0.35">
      <c r="A1221" s="244"/>
      <c r="B1221" s="244"/>
      <c r="C1221" s="244"/>
      <c r="D1221" s="244"/>
      <c r="E1221" s="244"/>
      <c r="F1221" s="244"/>
      <c r="G1221" s="244"/>
      <c r="H1221" s="244"/>
      <c r="I1221" s="244"/>
      <c r="J1221" s="244"/>
      <c r="K1221" s="244"/>
      <c r="L1221" s="244"/>
      <c r="M1221" s="244"/>
      <c r="N1221" s="244"/>
      <c r="O1221" s="244"/>
      <c r="P1221" s="244"/>
    </row>
    <row r="1222" spans="1:16" hidden="1" x14ac:dyDescent="0.35">
      <c r="A1222" s="244"/>
      <c r="B1222" s="244"/>
      <c r="C1222" s="244"/>
      <c r="D1222" s="244"/>
      <c r="E1222" s="244"/>
      <c r="F1222" s="244"/>
      <c r="G1222" s="244"/>
      <c r="H1222" s="244"/>
      <c r="I1222" s="244"/>
      <c r="J1222" s="244"/>
      <c r="K1222" s="244"/>
      <c r="L1222" s="244"/>
      <c r="M1222" s="244"/>
      <c r="N1222" s="244"/>
      <c r="O1222" s="244"/>
      <c r="P1222" s="244"/>
    </row>
    <row r="1223" spans="1:16" hidden="1" x14ac:dyDescent="0.35">
      <c r="A1223" s="244"/>
      <c r="B1223" s="244"/>
      <c r="C1223" s="244"/>
      <c r="D1223" s="244"/>
      <c r="E1223" s="244"/>
      <c r="F1223" s="244"/>
      <c r="G1223" s="244"/>
      <c r="H1223" s="244"/>
      <c r="I1223" s="244"/>
      <c r="J1223" s="244"/>
      <c r="K1223" s="244"/>
      <c r="L1223" s="244"/>
      <c r="M1223" s="244"/>
      <c r="N1223" s="244"/>
      <c r="O1223" s="244"/>
      <c r="P1223" s="244"/>
    </row>
    <row r="1224" spans="1:16" hidden="1" x14ac:dyDescent="0.35">
      <c r="A1224" s="244"/>
      <c r="B1224" s="244"/>
      <c r="C1224" s="244"/>
      <c r="D1224" s="244"/>
      <c r="E1224" s="244"/>
      <c r="F1224" s="244"/>
      <c r="G1224" s="244"/>
      <c r="H1224" s="244"/>
      <c r="I1224" s="244"/>
      <c r="J1224" s="244"/>
      <c r="K1224" s="244"/>
      <c r="L1224" s="244"/>
      <c r="M1224" s="244"/>
      <c r="N1224" s="244"/>
      <c r="O1224" s="244"/>
      <c r="P1224" s="244"/>
    </row>
    <row r="1225" spans="1:16" hidden="1" x14ac:dyDescent="0.35">
      <c r="A1225" s="244"/>
      <c r="B1225" s="244"/>
      <c r="C1225" s="244"/>
      <c r="D1225" s="244"/>
      <c r="E1225" s="244"/>
      <c r="F1225" s="244"/>
      <c r="G1225" s="244"/>
      <c r="H1225" s="244"/>
      <c r="I1225" s="244"/>
      <c r="J1225" s="244"/>
      <c r="K1225" s="244"/>
      <c r="L1225" s="244"/>
      <c r="M1225" s="244"/>
      <c r="N1225" s="244"/>
      <c r="O1225" s="244"/>
      <c r="P1225" s="244"/>
    </row>
    <row r="1226" spans="1:16" hidden="1" x14ac:dyDescent="0.35">
      <c r="A1226" s="244"/>
      <c r="B1226" s="244"/>
      <c r="C1226" s="244"/>
      <c r="D1226" s="244"/>
      <c r="E1226" s="244"/>
      <c r="F1226" s="244"/>
      <c r="G1226" s="244"/>
      <c r="H1226" s="244"/>
      <c r="I1226" s="244"/>
      <c r="J1226" s="244"/>
      <c r="K1226" s="244"/>
      <c r="L1226" s="244"/>
      <c r="M1226" s="244"/>
      <c r="N1226" s="244"/>
      <c r="O1226" s="244"/>
      <c r="P1226" s="244"/>
    </row>
    <row r="1227" spans="1:16" hidden="1" x14ac:dyDescent="0.35">
      <c r="A1227" s="244"/>
      <c r="B1227" s="244"/>
      <c r="C1227" s="244"/>
      <c r="D1227" s="244"/>
      <c r="E1227" s="244"/>
      <c r="F1227" s="244"/>
      <c r="G1227" s="244"/>
      <c r="H1227" s="244"/>
      <c r="I1227" s="244"/>
      <c r="J1227" s="244"/>
      <c r="K1227" s="244"/>
      <c r="L1227" s="244"/>
      <c r="M1227" s="244"/>
      <c r="N1227" s="244"/>
      <c r="O1227" s="244"/>
      <c r="P1227" s="244"/>
    </row>
    <row r="1228" spans="1:16" hidden="1" x14ac:dyDescent="0.35">
      <c r="A1228" s="244"/>
      <c r="B1228" s="244"/>
      <c r="C1228" s="244"/>
      <c r="D1228" s="244"/>
      <c r="E1228" s="244"/>
      <c r="F1228" s="244"/>
      <c r="G1228" s="244"/>
      <c r="H1228" s="244"/>
      <c r="I1228" s="244"/>
      <c r="J1228" s="244"/>
      <c r="K1228" s="244"/>
      <c r="L1228" s="244"/>
      <c r="M1228" s="244"/>
      <c r="N1228" s="244"/>
      <c r="O1228" s="244"/>
      <c r="P1228" s="244"/>
    </row>
    <row r="1229" spans="1:16" hidden="1" x14ac:dyDescent="0.35">
      <c r="A1229" s="244"/>
      <c r="B1229" s="244"/>
      <c r="C1229" s="244"/>
      <c r="D1229" s="244"/>
      <c r="E1229" s="244"/>
      <c r="F1229" s="244"/>
      <c r="G1229" s="244"/>
      <c r="H1229" s="244"/>
      <c r="I1229" s="244"/>
      <c r="J1229" s="244"/>
      <c r="K1229" s="244"/>
      <c r="L1229" s="244"/>
      <c r="M1229" s="244"/>
      <c r="N1229" s="244"/>
      <c r="O1229" s="244"/>
      <c r="P1229" s="244"/>
    </row>
    <row r="1230" spans="1:16" hidden="1" x14ac:dyDescent="0.35">
      <c r="A1230" s="244"/>
      <c r="B1230" s="244"/>
      <c r="C1230" s="244"/>
      <c r="D1230" s="244"/>
      <c r="E1230" s="244"/>
      <c r="F1230" s="244"/>
      <c r="G1230" s="244"/>
      <c r="H1230" s="244"/>
      <c r="I1230" s="244"/>
      <c r="J1230" s="244"/>
      <c r="K1230" s="244"/>
      <c r="L1230" s="244"/>
      <c r="M1230" s="244"/>
      <c r="N1230" s="244"/>
      <c r="O1230" s="244"/>
      <c r="P1230" s="244"/>
    </row>
    <row r="1231" spans="1:16" hidden="1" x14ac:dyDescent="0.35">
      <c r="A1231" s="244"/>
      <c r="B1231" s="244"/>
      <c r="C1231" s="244"/>
      <c r="D1231" s="244"/>
      <c r="E1231" s="244"/>
      <c r="F1231" s="244"/>
      <c r="G1231" s="244"/>
      <c r="H1231" s="244"/>
      <c r="I1231" s="244"/>
      <c r="J1231" s="244"/>
      <c r="K1231" s="244"/>
      <c r="L1231" s="244"/>
      <c r="M1231" s="244"/>
      <c r="N1231" s="244"/>
      <c r="O1231" s="244"/>
      <c r="P1231" s="244"/>
    </row>
    <row r="1232" spans="1:16" hidden="1" x14ac:dyDescent="0.35">
      <c r="A1232" s="244"/>
      <c r="B1232" s="244"/>
      <c r="C1232" s="244"/>
      <c r="D1232" s="244"/>
      <c r="E1232" s="244"/>
      <c r="F1232" s="244"/>
      <c r="G1232" s="244"/>
      <c r="H1232" s="244"/>
      <c r="I1232" s="244"/>
      <c r="J1232" s="244"/>
      <c r="K1232" s="244"/>
      <c r="L1232" s="244"/>
      <c r="M1232" s="244"/>
      <c r="N1232" s="244"/>
      <c r="O1232" s="244"/>
      <c r="P1232" s="244"/>
    </row>
    <row r="1233" spans="1:16" hidden="1" x14ac:dyDescent="0.35">
      <c r="A1233" s="244"/>
      <c r="B1233" s="244"/>
      <c r="C1233" s="244"/>
      <c r="D1233" s="244"/>
      <c r="E1233" s="244"/>
      <c r="F1233" s="244"/>
      <c r="G1233" s="244"/>
      <c r="H1233" s="244"/>
      <c r="I1233" s="244"/>
      <c r="J1233" s="244"/>
      <c r="K1233" s="244"/>
      <c r="L1233" s="244"/>
      <c r="M1233" s="244"/>
      <c r="N1233" s="244"/>
      <c r="O1233" s="244"/>
      <c r="P1233" s="244"/>
    </row>
    <row r="1234" spans="1:16" hidden="1" x14ac:dyDescent="0.35">
      <c r="A1234" s="244"/>
      <c r="B1234" s="244"/>
      <c r="C1234" s="244"/>
      <c r="D1234" s="244"/>
      <c r="E1234" s="244"/>
      <c r="F1234" s="244"/>
      <c r="G1234" s="244"/>
      <c r="H1234" s="244"/>
      <c r="I1234" s="244"/>
      <c r="J1234" s="244"/>
      <c r="K1234" s="244"/>
      <c r="L1234" s="244"/>
      <c r="M1234" s="244"/>
      <c r="N1234" s="244"/>
      <c r="O1234" s="244"/>
      <c r="P1234" s="244"/>
    </row>
    <row r="1235" spans="1:16" hidden="1" x14ac:dyDescent="0.35">
      <c r="A1235" s="244"/>
      <c r="B1235" s="244"/>
      <c r="C1235" s="244"/>
      <c r="D1235" s="244"/>
      <c r="E1235" s="244"/>
      <c r="F1235" s="244"/>
      <c r="G1235" s="244"/>
      <c r="H1235" s="244"/>
      <c r="I1235" s="244"/>
      <c r="J1235" s="244"/>
      <c r="K1235" s="244"/>
      <c r="L1235" s="244"/>
      <c r="M1235" s="244"/>
      <c r="N1235" s="244"/>
      <c r="O1235" s="244"/>
      <c r="P1235" s="244"/>
    </row>
    <row r="1236" spans="1:16" hidden="1" x14ac:dyDescent="0.35">
      <c r="A1236" s="244"/>
      <c r="B1236" s="244"/>
      <c r="C1236" s="244"/>
      <c r="D1236" s="244"/>
      <c r="E1236" s="244"/>
      <c r="F1236" s="244"/>
      <c r="G1236" s="244"/>
      <c r="H1236" s="244"/>
      <c r="I1236" s="244"/>
      <c r="J1236" s="244"/>
      <c r="K1236" s="244"/>
      <c r="L1236" s="244"/>
      <c r="M1236" s="244"/>
      <c r="N1236" s="244"/>
      <c r="O1236" s="244"/>
      <c r="P1236" s="244"/>
    </row>
    <row r="1237" spans="1:16" hidden="1" x14ac:dyDescent="0.35">
      <c r="A1237" s="244"/>
      <c r="B1237" s="244"/>
      <c r="C1237" s="244"/>
      <c r="D1237" s="244"/>
      <c r="E1237" s="244"/>
      <c r="F1237" s="244"/>
      <c r="G1237" s="244"/>
      <c r="H1237" s="244"/>
      <c r="I1237" s="244"/>
      <c r="J1237" s="244"/>
      <c r="K1237" s="244"/>
      <c r="L1237" s="244"/>
      <c r="M1237" s="244"/>
      <c r="N1237" s="244"/>
      <c r="O1237" s="244"/>
      <c r="P1237" s="244"/>
    </row>
    <row r="1238" spans="1:16" hidden="1" x14ac:dyDescent="0.35">
      <c r="A1238" s="244"/>
      <c r="B1238" s="244"/>
      <c r="C1238" s="244"/>
      <c r="D1238" s="244"/>
      <c r="E1238" s="244"/>
      <c r="F1238" s="244"/>
      <c r="G1238" s="244"/>
      <c r="H1238" s="244"/>
      <c r="I1238" s="244"/>
      <c r="J1238" s="244"/>
      <c r="K1238" s="244"/>
      <c r="L1238" s="244"/>
      <c r="M1238" s="244"/>
      <c r="N1238" s="244"/>
      <c r="O1238" s="244"/>
      <c r="P1238" s="244"/>
    </row>
    <row r="1239" spans="1:16" hidden="1" x14ac:dyDescent="0.35">
      <c r="A1239" s="244"/>
      <c r="B1239" s="244"/>
      <c r="C1239" s="244"/>
      <c r="D1239" s="244"/>
      <c r="E1239" s="244"/>
      <c r="F1239" s="244"/>
      <c r="G1239" s="244"/>
      <c r="H1239" s="244"/>
      <c r="I1239" s="244"/>
      <c r="J1239" s="244"/>
      <c r="K1239" s="244"/>
      <c r="L1239" s="244"/>
      <c r="M1239" s="244"/>
      <c r="N1239" s="244"/>
      <c r="O1239" s="244"/>
      <c r="P1239" s="244"/>
    </row>
    <row r="1240" spans="1:16" hidden="1" x14ac:dyDescent="0.35">
      <c r="A1240" s="244"/>
      <c r="B1240" s="244"/>
      <c r="C1240" s="244"/>
      <c r="D1240" s="244"/>
      <c r="E1240" s="244"/>
      <c r="F1240" s="244"/>
      <c r="G1240" s="244"/>
      <c r="H1240" s="244"/>
      <c r="I1240" s="244"/>
      <c r="J1240" s="244"/>
      <c r="K1240" s="244"/>
      <c r="L1240" s="244"/>
      <c r="M1240" s="244"/>
      <c r="N1240" s="244"/>
      <c r="O1240" s="244"/>
      <c r="P1240" s="244"/>
    </row>
    <row r="1241" spans="1:16" hidden="1" x14ac:dyDescent="0.35">
      <c r="A1241" s="244"/>
      <c r="B1241" s="244"/>
      <c r="C1241" s="244"/>
      <c r="D1241" s="244"/>
      <c r="E1241" s="244"/>
      <c r="F1241" s="244"/>
      <c r="G1241" s="244"/>
      <c r="H1241" s="244"/>
      <c r="I1241" s="244"/>
      <c r="J1241" s="244"/>
      <c r="K1241" s="244"/>
      <c r="L1241" s="244"/>
      <c r="M1241" s="244"/>
      <c r="N1241" s="244"/>
      <c r="O1241" s="244"/>
      <c r="P1241" s="244"/>
    </row>
    <row r="1242" spans="1:16" hidden="1" x14ac:dyDescent="0.35">
      <c r="A1242" s="244"/>
      <c r="B1242" s="244"/>
      <c r="C1242" s="244"/>
      <c r="D1242" s="244"/>
      <c r="E1242" s="244"/>
      <c r="F1242" s="244"/>
      <c r="G1242" s="244"/>
      <c r="H1242" s="244"/>
      <c r="I1242" s="244"/>
      <c r="J1242" s="244"/>
      <c r="K1242" s="244"/>
      <c r="L1242" s="244"/>
      <c r="M1242" s="244"/>
      <c r="N1242" s="244"/>
      <c r="O1242" s="244"/>
      <c r="P1242" s="244"/>
    </row>
    <row r="1243" spans="1:16" hidden="1" x14ac:dyDescent="0.35">
      <c r="A1243" s="244"/>
      <c r="B1243" s="244"/>
      <c r="C1243" s="244"/>
      <c r="D1243" s="244"/>
      <c r="E1243" s="244"/>
      <c r="F1243" s="244"/>
      <c r="G1243" s="244"/>
      <c r="H1243" s="244"/>
      <c r="I1243" s="244"/>
      <c r="J1243" s="244"/>
      <c r="K1243" s="244"/>
      <c r="L1243" s="244"/>
      <c r="M1243" s="244"/>
      <c r="N1243" s="244"/>
      <c r="O1243" s="244"/>
      <c r="P1243" s="244"/>
    </row>
    <row r="1244" spans="1:16" hidden="1" x14ac:dyDescent="0.35">
      <c r="A1244" s="244"/>
      <c r="B1244" s="244"/>
      <c r="C1244" s="244"/>
      <c r="D1244" s="244"/>
      <c r="E1244" s="244"/>
      <c r="F1244" s="244"/>
      <c r="G1244" s="244"/>
      <c r="H1244" s="244"/>
      <c r="I1244" s="244"/>
      <c r="J1244" s="244"/>
      <c r="K1244" s="244"/>
      <c r="L1244" s="244"/>
      <c r="M1244" s="244"/>
      <c r="N1244" s="244"/>
      <c r="O1244" s="244"/>
      <c r="P1244" s="244"/>
    </row>
    <row r="1245" spans="1:16" hidden="1" x14ac:dyDescent="0.35">
      <c r="A1245" s="244"/>
      <c r="B1245" s="244"/>
      <c r="C1245" s="244"/>
      <c r="D1245" s="244"/>
      <c r="E1245" s="244"/>
      <c r="F1245" s="244"/>
      <c r="G1245" s="244"/>
      <c r="H1245" s="244"/>
      <c r="I1245" s="244"/>
      <c r="J1245" s="244"/>
      <c r="K1245" s="244"/>
      <c r="L1245" s="244"/>
      <c r="M1245" s="244"/>
      <c r="N1245" s="244"/>
      <c r="O1245" s="244"/>
      <c r="P1245" s="244"/>
    </row>
    <row r="1246" spans="1:16" hidden="1" x14ac:dyDescent="0.35">
      <c r="A1246" s="244"/>
      <c r="B1246" s="244"/>
      <c r="C1246" s="244"/>
      <c r="D1246" s="244"/>
      <c r="E1246" s="244"/>
      <c r="F1246" s="244"/>
      <c r="G1246" s="244"/>
      <c r="H1246" s="244"/>
      <c r="I1246" s="244"/>
      <c r="J1246" s="244"/>
      <c r="K1246" s="244"/>
      <c r="L1246" s="244"/>
      <c r="M1246" s="244"/>
      <c r="N1246" s="244"/>
      <c r="O1246" s="244"/>
      <c r="P1246" s="244"/>
    </row>
    <row r="1247" spans="1:16" hidden="1" x14ac:dyDescent="0.35">
      <c r="A1247" s="244"/>
      <c r="B1247" s="244"/>
      <c r="C1247" s="244"/>
      <c r="D1247" s="244"/>
      <c r="E1247" s="244"/>
      <c r="F1247" s="244"/>
      <c r="G1247" s="244"/>
      <c r="H1247" s="244"/>
      <c r="I1247" s="244"/>
      <c r="J1247" s="244"/>
      <c r="K1247" s="244"/>
      <c r="L1247" s="244"/>
      <c r="M1247" s="244"/>
      <c r="N1247" s="244"/>
      <c r="O1247" s="244"/>
      <c r="P1247" s="244"/>
    </row>
    <row r="1248" spans="1:16" hidden="1" x14ac:dyDescent="0.35">
      <c r="A1248" s="244"/>
      <c r="B1248" s="244"/>
      <c r="C1248" s="244"/>
      <c r="D1248" s="244"/>
      <c r="E1248" s="244"/>
      <c r="F1248" s="244"/>
      <c r="G1248" s="244"/>
      <c r="H1248" s="244"/>
      <c r="I1248" s="244"/>
      <c r="J1248" s="244"/>
      <c r="K1248" s="244"/>
      <c r="L1248" s="244"/>
      <c r="M1248" s="244"/>
      <c r="N1248" s="244"/>
      <c r="O1248" s="244"/>
      <c r="P1248" s="244"/>
    </row>
    <row r="1249" spans="1:16" hidden="1" x14ac:dyDescent="0.35">
      <c r="A1249" s="244"/>
      <c r="B1249" s="244"/>
      <c r="C1249" s="244"/>
      <c r="D1249" s="244"/>
      <c r="E1249" s="244"/>
      <c r="F1249" s="244"/>
      <c r="G1249" s="244"/>
      <c r="H1249" s="244"/>
      <c r="I1249" s="244"/>
      <c r="J1249" s="244"/>
      <c r="K1249" s="244"/>
      <c r="L1249" s="244"/>
      <c r="M1249" s="244"/>
      <c r="N1249" s="244"/>
      <c r="O1249" s="244"/>
      <c r="P1249" s="244"/>
    </row>
    <row r="1250" spans="1:16" hidden="1" x14ac:dyDescent="0.35">
      <c r="A1250" s="244"/>
      <c r="B1250" s="244"/>
      <c r="C1250" s="244"/>
      <c r="D1250" s="244"/>
      <c r="E1250" s="244"/>
      <c r="F1250" s="244"/>
      <c r="G1250" s="244"/>
      <c r="H1250" s="244"/>
      <c r="I1250" s="244"/>
      <c r="J1250" s="244"/>
      <c r="K1250" s="244"/>
      <c r="L1250" s="244"/>
      <c r="M1250" s="244"/>
      <c r="N1250" s="244"/>
      <c r="O1250" s="244"/>
      <c r="P1250" s="244"/>
    </row>
    <row r="1251" spans="1:16" hidden="1" x14ac:dyDescent="0.35">
      <c r="A1251" s="244"/>
      <c r="B1251" s="244"/>
      <c r="C1251" s="244"/>
      <c r="D1251" s="244"/>
      <c r="E1251" s="244"/>
      <c r="F1251" s="244"/>
      <c r="G1251" s="244"/>
      <c r="H1251" s="244"/>
      <c r="I1251" s="244"/>
      <c r="J1251" s="244"/>
      <c r="K1251" s="244"/>
      <c r="L1251" s="244"/>
      <c r="M1251" s="244"/>
      <c r="N1251" s="244"/>
      <c r="O1251" s="244"/>
      <c r="P1251" s="244"/>
    </row>
    <row r="1252" spans="1:16" hidden="1" x14ac:dyDescent="0.35">
      <c r="A1252" s="244"/>
      <c r="B1252" s="244"/>
      <c r="C1252" s="244"/>
      <c r="D1252" s="244"/>
      <c r="E1252" s="244"/>
      <c r="F1252" s="244"/>
      <c r="G1252" s="244"/>
      <c r="H1252" s="244"/>
      <c r="I1252" s="244"/>
      <c r="J1252" s="244"/>
      <c r="K1252" s="244"/>
      <c r="L1252" s="244"/>
      <c r="M1252" s="244"/>
      <c r="N1252" s="244"/>
      <c r="O1252" s="244"/>
      <c r="P1252" s="244"/>
    </row>
    <row r="1253" spans="1:16" hidden="1" x14ac:dyDescent="0.35">
      <c r="A1253" s="244"/>
      <c r="B1253" s="244"/>
      <c r="C1253" s="244"/>
      <c r="D1253" s="244"/>
      <c r="E1253" s="244"/>
      <c r="F1253" s="244"/>
      <c r="G1253" s="244"/>
      <c r="H1253" s="244"/>
      <c r="I1253" s="244"/>
      <c r="J1253" s="244"/>
      <c r="K1253" s="244"/>
      <c r="L1253" s="244"/>
      <c r="M1253" s="244"/>
      <c r="N1253" s="244"/>
      <c r="O1253" s="244"/>
      <c r="P1253" s="244"/>
    </row>
    <row r="1254" spans="1:16" hidden="1" x14ac:dyDescent="0.35">
      <c r="A1254" s="244"/>
      <c r="B1254" s="244"/>
      <c r="C1254" s="244"/>
      <c r="D1254" s="244"/>
      <c r="E1254" s="244"/>
      <c r="F1254" s="244"/>
      <c r="G1254" s="244"/>
      <c r="H1254" s="244"/>
      <c r="I1254" s="244"/>
      <c r="J1254" s="244"/>
      <c r="K1254" s="244"/>
      <c r="L1254" s="244"/>
      <c r="M1254" s="244"/>
      <c r="N1254" s="244"/>
      <c r="O1254" s="244"/>
      <c r="P1254" s="244"/>
    </row>
    <row r="1255" spans="1:16" hidden="1" x14ac:dyDescent="0.35">
      <c r="A1255" s="244"/>
      <c r="B1255" s="244"/>
      <c r="C1255" s="244"/>
      <c r="D1255" s="244"/>
      <c r="E1255" s="244"/>
      <c r="F1255" s="244"/>
      <c r="G1255" s="244"/>
      <c r="H1255" s="244"/>
      <c r="I1255" s="244"/>
      <c r="J1255" s="244"/>
      <c r="K1255" s="244"/>
      <c r="L1255" s="244"/>
      <c r="M1255" s="244"/>
      <c r="N1255" s="244"/>
      <c r="O1255" s="244"/>
      <c r="P1255" s="244"/>
    </row>
    <row r="1256" spans="1:16" hidden="1" x14ac:dyDescent="0.35">
      <c r="A1256" s="244"/>
      <c r="B1256" s="244"/>
      <c r="C1256" s="244"/>
      <c r="D1256" s="244"/>
      <c r="E1256" s="244"/>
      <c r="F1256" s="244"/>
      <c r="G1256" s="244"/>
      <c r="H1256" s="244"/>
      <c r="I1256" s="244"/>
      <c r="J1256" s="244"/>
      <c r="K1256" s="244"/>
      <c r="L1256" s="244"/>
      <c r="M1256" s="244"/>
      <c r="N1256" s="244"/>
      <c r="O1256" s="244"/>
      <c r="P1256" s="244"/>
    </row>
    <row r="1257" spans="1:16" hidden="1" x14ac:dyDescent="0.35">
      <c r="A1257" s="244"/>
      <c r="B1257" s="244"/>
      <c r="C1257" s="244"/>
      <c r="D1257" s="244"/>
      <c r="E1257" s="244"/>
      <c r="F1257" s="244"/>
      <c r="G1257" s="244"/>
      <c r="H1257" s="244"/>
      <c r="I1257" s="244"/>
      <c r="J1257" s="244"/>
      <c r="K1257" s="244"/>
      <c r="L1257" s="244"/>
      <c r="M1257" s="244"/>
      <c r="N1257" s="244"/>
      <c r="O1257" s="244"/>
      <c r="P1257" s="244"/>
    </row>
    <row r="1258" spans="1:16" hidden="1" x14ac:dyDescent="0.35">
      <c r="A1258" s="244"/>
      <c r="B1258" s="244"/>
      <c r="C1258" s="244"/>
      <c r="D1258" s="244"/>
      <c r="E1258" s="244"/>
      <c r="F1258" s="244"/>
      <c r="G1258" s="244"/>
      <c r="H1258" s="244"/>
      <c r="I1258" s="244"/>
      <c r="J1258" s="244"/>
      <c r="K1258" s="244"/>
      <c r="L1258" s="244"/>
      <c r="M1258" s="244"/>
      <c r="N1258" s="244"/>
      <c r="O1258" s="244"/>
      <c r="P1258" s="244"/>
    </row>
    <row r="1259" spans="1:16" hidden="1" x14ac:dyDescent="0.35">
      <c r="A1259" s="244"/>
      <c r="B1259" s="244"/>
      <c r="C1259" s="244"/>
      <c r="D1259" s="244"/>
      <c r="E1259" s="244"/>
      <c r="F1259" s="244"/>
      <c r="G1259" s="244"/>
      <c r="H1259" s="244"/>
      <c r="I1259" s="244"/>
      <c r="J1259" s="244"/>
      <c r="K1259" s="244"/>
      <c r="L1259" s="244"/>
      <c r="M1259" s="244"/>
      <c r="N1259" s="244"/>
      <c r="O1259" s="244"/>
      <c r="P1259" s="244"/>
    </row>
    <row r="1260" spans="1:16" hidden="1" x14ac:dyDescent="0.35">
      <c r="A1260" s="244"/>
      <c r="B1260" s="244"/>
      <c r="C1260" s="244"/>
      <c r="D1260" s="244"/>
      <c r="E1260" s="244"/>
      <c r="F1260" s="244"/>
      <c r="G1260" s="244"/>
      <c r="H1260" s="244"/>
      <c r="I1260" s="244"/>
      <c r="J1260" s="244"/>
      <c r="K1260" s="244"/>
      <c r="L1260" s="244"/>
      <c r="M1260" s="244"/>
      <c r="N1260" s="244"/>
      <c r="O1260" s="244"/>
      <c r="P1260" s="244"/>
    </row>
    <row r="1261" spans="1:16" hidden="1" x14ac:dyDescent="0.35">
      <c r="A1261" s="244"/>
      <c r="B1261" s="244"/>
      <c r="C1261" s="244"/>
      <c r="D1261" s="244"/>
      <c r="E1261" s="244"/>
      <c r="F1261" s="244"/>
      <c r="G1261" s="244"/>
      <c r="H1261" s="244"/>
      <c r="I1261" s="244"/>
      <c r="J1261" s="244"/>
      <c r="K1261" s="244"/>
      <c r="L1261" s="244"/>
      <c r="M1261" s="244"/>
      <c r="N1261" s="244"/>
      <c r="O1261" s="244"/>
      <c r="P1261" s="244"/>
    </row>
    <row r="1262" spans="1:16" hidden="1" x14ac:dyDescent="0.35">
      <c r="A1262" s="244"/>
      <c r="B1262" s="244"/>
      <c r="C1262" s="244"/>
      <c r="D1262" s="244"/>
      <c r="E1262" s="244"/>
      <c r="F1262" s="244"/>
      <c r="G1262" s="244"/>
      <c r="H1262" s="244"/>
      <c r="I1262" s="244"/>
      <c r="J1262" s="244"/>
      <c r="K1262" s="244"/>
      <c r="L1262" s="244"/>
      <c r="M1262" s="244"/>
      <c r="N1262" s="244"/>
      <c r="O1262" s="244"/>
      <c r="P1262" s="244"/>
    </row>
    <row r="1263" spans="1:16" hidden="1" x14ac:dyDescent="0.35">
      <c r="A1263" s="244"/>
      <c r="B1263" s="244"/>
      <c r="C1263" s="244"/>
      <c r="D1263" s="244"/>
      <c r="E1263" s="244"/>
      <c r="F1263" s="244"/>
      <c r="G1263" s="244"/>
      <c r="H1263" s="244"/>
      <c r="I1263" s="244"/>
      <c r="J1263" s="244"/>
      <c r="K1263" s="244"/>
      <c r="L1263" s="244"/>
      <c r="M1263" s="244"/>
      <c r="N1263" s="244"/>
      <c r="O1263" s="244"/>
      <c r="P1263" s="244"/>
    </row>
    <row r="1264" spans="1:16" hidden="1" x14ac:dyDescent="0.35">
      <c r="A1264" s="244"/>
      <c r="B1264" s="244"/>
      <c r="C1264" s="244"/>
      <c r="D1264" s="244"/>
      <c r="E1264" s="244"/>
      <c r="F1264" s="244"/>
      <c r="G1264" s="244"/>
      <c r="H1264" s="244"/>
      <c r="I1264" s="244"/>
      <c r="J1264" s="244"/>
      <c r="K1264" s="244"/>
      <c r="L1264" s="244"/>
      <c r="M1264" s="244"/>
      <c r="N1264" s="244"/>
      <c r="O1264" s="244"/>
      <c r="P1264" s="244"/>
    </row>
    <row r="1265" spans="1:16" hidden="1" x14ac:dyDescent="0.35">
      <c r="A1265" s="244"/>
      <c r="B1265" s="244"/>
      <c r="C1265" s="244"/>
      <c r="D1265" s="244"/>
      <c r="E1265" s="244"/>
      <c r="F1265" s="244"/>
      <c r="G1265" s="244"/>
      <c r="H1265" s="244"/>
      <c r="I1265" s="244"/>
      <c r="J1265" s="244"/>
      <c r="K1265" s="244"/>
      <c r="L1265" s="244"/>
      <c r="M1265" s="244"/>
      <c r="N1265" s="244"/>
      <c r="O1265" s="244"/>
      <c r="P1265" s="244"/>
    </row>
    <row r="1266" spans="1:16" hidden="1" x14ac:dyDescent="0.35">
      <c r="A1266" s="244"/>
      <c r="B1266" s="244"/>
      <c r="C1266" s="244"/>
      <c r="D1266" s="244"/>
      <c r="E1266" s="244"/>
      <c r="F1266" s="244"/>
      <c r="G1266" s="244"/>
      <c r="H1266" s="244"/>
      <c r="I1266" s="244"/>
      <c r="J1266" s="244"/>
      <c r="K1266" s="244"/>
      <c r="L1266" s="244"/>
      <c r="M1266" s="244"/>
      <c r="N1266" s="244"/>
      <c r="O1266" s="244"/>
      <c r="P1266" s="244"/>
    </row>
    <row r="1267" spans="1:16" hidden="1" x14ac:dyDescent="0.35">
      <c r="A1267" s="244"/>
      <c r="B1267" s="244"/>
      <c r="C1267" s="244"/>
      <c r="D1267" s="244"/>
      <c r="E1267" s="244"/>
      <c r="F1267" s="244"/>
      <c r="G1267" s="244"/>
      <c r="H1267" s="244"/>
      <c r="I1267" s="244"/>
      <c r="J1267" s="244"/>
      <c r="K1267" s="244"/>
      <c r="L1267" s="244"/>
      <c r="M1267" s="244"/>
      <c r="N1267" s="244"/>
      <c r="O1267" s="244"/>
      <c r="P1267" s="244"/>
    </row>
    <row r="1268" spans="1:16" hidden="1" x14ac:dyDescent="0.35">
      <c r="A1268" s="244"/>
      <c r="B1268" s="244"/>
      <c r="C1268" s="244"/>
      <c r="D1268" s="244"/>
      <c r="E1268" s="244"/>
      <c r="F1268" s="244"/>
      <c r="G1268" s="244"/>
      <c r="H1268" s="244"/>
      <c r="I1268" s="244"/>
      <c r="J1268" s="244"/>
      <c r="K1268" s="244"/>
      <c r="L1268" s="244"/>
      <c r="M1268" s="244"/>
      <c r="N1268" s="244"/>
      <c r="O1268" s="244"/>
      <c r="P1268" s="244"/>
    </row>
    <row r="1269" spans="1:16" hidden="1" x14ac:dyDescent="0.35">
      <c r="A1269" s="244"/>
      <c r="B1269" s="244"/>
      <c r="C1269" s="244"/>
      <c r="D1269" s="244"/>
      <c r="E1269" s="244"/>
      <c r="F1269" s="244"/>
      <c r="G1269" s="244"/>
      <c r="H1269" s="244"/>
      <c r="I1269" s="244"/>
      <c r="J1269" s="244"/>
      <c r="K1269" s="244"/>
      <c r="L1269" s="244"/>
      <c r="M1269" s="244"/>
      <c r="N1269" s="244"/>
      <c r="O1269" s="244"/>
      <c r="P1269" s="244"/>
    </row>
    <row r="1270" spans="1:16" hidden="1" x14ac:dyDescent="0.35">
      <c r="A1270" s="244"/>
      <c r="B1270" s="244"/>
      <c r="C1270" s="244"/>
      <c r="D1270" s="244"/>
      <c r="E1270" s="244"/>
      <c r="F1270" s="244"/>
      <c r="G1270" s="244"/>
      <c r="H1270" s="244"/>
      <c r="I1270" s="244"/>
      <c r="J1270" s="244"/>
      <c r="K1270" s="244"/>
      <c r="L1270" s="244"/>
      <c r="M1270" s="244"/>
      <c r="N1270" s="244"/>
      <c r="O1270" s="244"/>
      <c r="P1270" s="244"/>
    </row>
    <row r="1271" spans="1:16" hidden="1" x14ac:dyDescent="0.35">
      <c r="A1271" s="244"/>
      <c r="B1271" s="244"/>
      <c r="C1271" s="244"/>
      <c r="D1271" s="244"/>
      <c r="E1271" s="244"/>
      <c r="F1271" s="244"/>
      <c r="G1271" s="244"/>
      <c r="H1271" s="244"/>
      <c r="I1271" s="244"/>
      <c r="J1271" s="244"/>
      <c r="K1271" s="244"/>
      <c r="L1271" s="244"/>
      <c r="M1271" s="244"/>
      <c r="N1271" s="244"/>
      <c r="O1271" s="244"/>
      <c r="P1271" s="244"/>
    </row>
    <row r="1272" spans="1:16" hidden="1" x14ac:dyDescent="0.35">
      <c r="A1272" s="244"/>
      <c r="B1272" s="244"/>
      <c r="C1272" s="244"/>
      <c r="D1272" s="244"/>
      <c r="E1272" s="244"/>
      <c r="F1272" s="244"/>
      <c r="G1272" s="244"/>
      <c r="H1272" s="244"/>
      <c r="I1272" s="244"/>
      <c r="J1272" s="244"/>
      <c r="K1272" s="244"/>
      <c r="L1272" s="244"/>
      <c r="M1272" s="244"/>
      <c r="N1272" s="244"/>
      <c r="O1272" s="244"/>
      <c r="P1272" s="244"/>
    </row>
    <row r="1273" spans="1:16" hidden="1" x14ac:dyDescent="0.35">
      <c r="A1273" s="244"/>
      <c r="B1273" s="244"/>
      <c r="C1273" s="244"/>
      <c r="D1273" s="244"/>
      <c r="E1273" s="244"/>
      <c r="F1273" s="244"/>
      <c r="G1273" s="244"/>
      <c r="H1273" s="244"/>
      <c r="I1273" s="244"/>
      <c r="J1273" s="244"/>
      <c r="K1273" s="244"/>
      <c r="L1273" s="244"/>
      <c r="M1273" s="244"/>
      <c r="N1273" s="244"/>
      <c r="O1273" s="244"/>
      <c r="P1273" s="244"/>
    </row>
    <row r="1274" spans="1:16" hidden="1" x14ac:dyDescent="0.35">
      <c r="A1274" s="244"/>
      <c r="B1274" s="244"/>
      <c r="C1274" s="244"/>
      <c r="D1274" s="244"/>
      <c r="E1274" s="244"/>
      <c r="F1274" s="244"/>
      <c r="G1274" s="244"/>
      <c r="H1274" s="244"/>
      <c r="I1274" s="244"/>
      <c r="J1274" s="244"/>
      <c r="K1274" s="244"/>
      <c r="L1274" s="244"/>
      <c r="M1274" s="244"/>
      <c r="N1274" s="244"/>
      <c r="O1274" s="244"/>
      <c r="P1274" s="244"/>
    </row>
    <row r="1275" spans="1:16" hidden="1" x14ac:dyDescent="0.35">
      <c r="A1275" s="244"/>
      <c r="B1275" s="244"/>
      <c r="C1275" s="244"/>
      <c r="D1275" s="244"/>
      <c r="E1275" s="244"/>
      <c r="F1275" s="244"/>
      <c r="G1275" s="244"/>
      <c r="H1275" s="244"/>
      <c r="I1275" s="244"/>
      <c r="J1275" s="244"/>
      <c r="K1275" s="244"/>
      <c r="L1275" s="244"/>
      <c r="M1275" s="244"/>
      <c r="N1275" s="244"/>
      <c r="O1275" s="244"/>
      <c r="P1275" s="244"/>
    </row>
    <row r="1276" spans="1:16" hidden="1" x14ac:dyDescent="0.35">
      <c r="A1276" s="244"/>
      <c r="B1276" s="244"/>
      <c r="C1276" s="244"/>
      <c r="D1276" s="244"/>
      <c r="E1276" s="244"/>
      <c r="F1276" s="244"/>
      <c r="G1276" s="244"/>
      <c r="H1276" s="244"/>
      <c r="I1276" s="244"/>
      <c r="J1276" s="244"/>
      <c r="K1276" s="244"/>
      <c r="L1276" s="244"/>
      <c r="M1276" s="244"/>
      <c r="N1276" s="244"/>
      <c r="O1276" s="244"/>
      <c r="P1276" s="244"/>
    </row>
    <row r="1277" spans="1:16" hidden="1" x14ac:dyDescent="0.35">
      <c r="A1277" s="244"/>
      <c r="B1277" s="244"/>
      <c r="C1277" s="244"/>
      <c r="D1277" s="244"/>
      <c r="E1277" s="244"/>
      <c r="F1277" s="244"/>
      <c r="G1277" s="244"/>
      <c r="H1277" s="244"/>
      <c r="I1277" s="244"/>
      <c r="J1277" s="244"/>
      <c r="K1277" s="244"/>
      <c r="L1277" s="244"/>
      <c r="M1277" s="244"/>
      <c r="N1277" s="244"/>
      <c r="O1277" s="244"/>
      <c r="P1277" s="244"/>
    </row>
    <row r="1278" spans="1:16" hidden="1" x14ac:dyDescent="0.35">
      <c r="A1278" s="244"/>
      <c r="B1278" s="244"/>
      <c r="C1278" s="244"/>
      <c r="D1278" s="244"/>
      <c r="E1278" s="244"/>
      <c r="F1278" s="244"/>
      <c r="G1278" s="244"/>
      <c r="H1278" s="244"/>
      <c r="I1278" s="244"/>
      <c r="J1278" s="244"/>
      <c r="K1278" s="244"/>
      <c r="L1278" s="244"/>
      <c r="M1278" s="244"/>
      <c r="N1278" s="244"/>
      <c r="O1278" s="244"/>
      <c r="P1278" s="244"/>
    </row>
    <row r="1279" spans="1:16" hidden="1" x14ac:dyDescent="0.35">
      <c r="A1279" s="244"/>
      <c r="B1279" s="244"/>
      <c r="C1279" s="244"/>
      <c r="D1279" s="244"/>
      <c r="E1279" s="244"/>
      <c r="F1279" s="244"/>
      <c r="G1279" s="244"/>
      <c r="H1279" s="244"/>
      <c r="I1279" s="244"/>
      <c r="J1279" s="244"/>
      <c r="K1279" s="244"/>
      <c r="L1279" s="244"/>
      <c r="M1279" s="244"/>
      <c r="N1279" s="244"/>
      <c r="O1279" s="244"/>
      <c r="P1279" s="244"/>
    </row>
    <row r="1280" spans="1:16" hidden="1" x14ac:dyDescent="0.35">
      <c r="A1280" s="244"/>
      <c r="B1280" s="244"/>
      <c r="C1280" s="244"/>
      <c r="D1280" s="244"/>
      <c r="E1280" s="244"/>
      <c r="F1280" s="244"/>
      <c r="G1280" s="244"/>
      <c r="H1280" s="244"/>
      <c r="I1280" s="244"/>
      <c r="J1280" s="244"/>
      <c r="K1280" s="244"/>
      <c r="L1280" s="244"/>
      <c r="M1280" s="244"/>
      <c r="N1280" s="244"/>
      <c r="O1280" s="244"/>
      <c r="P1280" s="244"/>
    </row>
    <row r="1281" spans="1:16" hidden="1" x14ac:dyDescent="0.35">
      <c r="A1281" s="244"/>
      <c r="B1281" s="244"/>
      <c r="C1281" s="244"/>
      <c r="D1281" s="244"/>
      <c r="E1281" s="244"/>
      <c r="F1281" s="244"/>
      <c r="G1281" s="244"/>
      <c r="H1281" s="244"/>
      <c r="I1281" s="244"/>
      <c r="J1281" s="244"/>
      <c r="K1281" s="244"/>
      <c r="L1281" s="244"/>
      <c r="M1281" s="244"/>
      <c r="N1281" s="244"/>
      <c r="O1281" s="244"/>
      <c r="P1281" s="244"/>
    </row>
    <row r="1282" spans="1:16" hidden="1" x14ac:dyDescent="0.35">
      <c r="A1282" s="244"/>
      <c r="B1282" s="244"/>
      <c r="C1282" s="244"/>
      <c r="D1282" s="244"/>
      <c r="E1282" s="244"/>
      <c r="F1282" s="244"/>
      <c r="G1282" s="244"/>
      <c r="H1282" s="244"/>
      <c r="I1282" s="244"/>
      <c r="J1282" s="244"/>
      <c r="K1282" s="244"/>
      <c r="L1282" s="244"/>
      <c r="M1282" s="244"/>
      <c r="N1282" s="244"/>
      <c r="O1282" s="244"/>
      <c r="P1282" s="244"/>
    </row>
    <row r="1283" spans="1:16" hidden="1" x14ac:dyDescent="0.35">
      <c r="A1283" s="244"/>
      <c r="B1283" s="244"/>
      <c r="C1283" s="244"/>
      <c r="D1283" s="244"/>
      <c r="E1283" s="244"/>
      <c r="F1283" s="244"/>
      <c r="G1283" s="244"/>
      <c r="H1283" s="244"/>
      <c r="I1283" s="244"/>
      <c r="J1283" s="244"/>
      <c r="K1283" s="244"/>
      <c r="L1283" s="244"/>
      <c r="M1283" s="244"/>
      <c r="N1283" s="244"/>
      <c r="O1283" s="244"/>
      <c r="P1283" s="244"/>
    </row>
    <row r="1284" spans="1:16" hidden="1" x14ac:dyDescent="0.35">
      <c r="A1284" s="244"/>
      <c r="B1284" s="244"/>
      <c r="C1284" s="244"/>
      <c r="D1284" s="244"/>
      <c r="E1284" s="244"/>
      <c r="F1284" s="244"/>
      <c r="G1284" s="244"/>
      <c r="H1284" s="244"/>
      <c r="I1284" s="244"/>
      <c r="J1284" s="244"/>
      <c r="K1284" s="244"/>
      <c r="L1284" s="244"/>
      <c r="M1284" s="244"/>
      <c r="N1284" s="244"/>
      <c r="O1284" s="244"/>
      <c r="P1284" s="244"/>
    </row>
    <row r="1285" spans="1:16" hidden="1" x14ac:dyDescent="0.35">
      <c r="A1285" s="244"/>
      <c r="B1285" s="244"/>
      <c r="C1285" s="244"/>
      <c r="D1285" s="244"/>
      <c r="E1285" s="244"/>
      <c r="F1285" s="244"/>
      <c r="G1285" s="244"/>
      <c r="H1285" s="244"/>
      <c r="I1285" s="244"/>
      <c r="J1285" s="244"/>
      <c r="K1285" s="244"/>
      <c r="L1285" s="244"/>
      <c r="M1285" s="244"/>
      <c r="N1285" s="244"/>
      <c r="O1285" s="244"/>
      <c r="P1285" s="244"/>
    </row>
    <row r="1286" spans="1:16" hidden="1" x14ac:dyDescent="0.35">
      <c r="A1286" s="244"/>
      <c r="B1286" s="244"/>
      <c r="C1286" s="244"/>
      <c r="D1286" s="244"/>
      <c r="E1286" s="244"/>
      <c r="F1286" s="244"/>
      <c r="G1286" s="244"/>
      <c r="H1286" s="244"/>
      <c r="I1286" s="244"/>
      <c r="J1286" s="244"/>
      <c r="K1286" s="244"/>
      <c r="L1286" s="244"/>
      <c r="M1286" s="244"/>
      <c r="N1286" s="244"/>
      <c r="O1286" s="244"/>
      <c r="P1286" s="244"/>
    </row>
    <row r="1287" spans="1:16" hidden="1" x14ac:dyDescent="0.35">
      <c r="A1287" s="244"/>
      <c r="B1287" s="244"/>
      <c r="C1287" s="244"/>
      <c r="D1287" s="244"/>
      <c r="E1287" s="244"/>
      <c r="F1287" s="244"/>
      <c r="G1287" s="244"/>
      <c r="H1287" s="244"/>
      <c r="I1287" s="244"/>
      <c r="J1287" s="244"/>
      <c r="K1287" s="244"/>
      <c r="L1287" s="244"/>
      <c r="M1287" s="244"/>
      <c r="N1287" s="244"/>
      <c r="O1287" s="244"/>
      <c r="P1287" s="244"/>
    </row>
    <row r="1288" spans="1:16" hidden="1" x14ac:dyDescent="0.35">
      <c r="A1288" s="244"/>
      <c r="B1288" s="244"/>
      <c r="C1288" s="244"/>
      <c r="D1288" s="244"/>
      <c r="E1288" s="244"/>
      <c r="F1288" s="244"/>
      <c r="G1288" s="244"/>
      <c r="H1288" s="244"/>
      <c r="I1288" s="244"/>
      <c r="J1288" s="244"/>
      <c r="K1288" s="244"/>
      <c r="L1288" s="244"/>
      <c r="M1288" s="244"/>
      <c r="N1288" s="244"/>
      <c r="O1288" s="244"/>
      <c r="P1288" s="244"/>
    </row>
    <row r="1289" spans="1:16" hidden="1" x14ac:dyDescent="0.35">
      <c r="A1289" s="244"/>
      <c r="B1289" s="244"/>
      <c r="C1289" s="244"/>
      <c r="D1289" s="244"/>
      <c r="E1289" s="244"/>
      <c r="F1289" s="244"/>
      <c r="G1289" s="244"/>
      <c r="H1289" s="244"/>
      <c r="I1289" s="244"/>
      <c r="J1289" s="244"/>
      <c r="K1289" s="244"/>
      <c r="L1289" s="244"/>
      <c r="M1289" s="244"/>
      <c r="N1289" s="244"/>
      <c r="O1289" s="244"/>
      <c r="P1289" s="244"/>
    </row>
    <row r="1290" spans="1:16" hidden="1" x14ac:dyDescent="0.35">
      <c r="A1290" s="244"/>
      <c r="B1290" s="244"/>
      <c r="C1290" s="244"/>
      <c r="D1290" s="244"/>
      <c r="E1290" s="244"/>
      <c r="F1290" s="244"/>
      <c r="G1290" s="244"/>
      <c r="H1290" s="244"/>
      <c r="I1290" s="244"/>
      <c r="J1290" s="244"/>
      <c r="K1290" s="244"/>
      <c r="L1290" s="244"/>
      <c r="M1290" s="244"/>
      <c r="N1290" s="244"/>
      <c r="O1290" s="244"/>
      <c r="P1290" s="244"/>
    </row>
    <row r="1291" spans="1:16" hidden="1" x14ac:dyDescent="0.35">
      <c r="A1291" s="244"/>
      <c r="B1291" s="244"/>
      <c r="C1291" s="244"/>
      <c r="D1291" s="244"/>
      <c r="E1291" s="244"/>
      <c r="F1291" s="244"/>
      <c r="G1291" s="244"/>
      <c r="H1291" s="244"/>
      <c r="I1291" s="244"/>
      <c r="J1291" s="244"/>
      <c r="K1291" s="244"/>
      <c r="L1291" s="244"/>
      <c r="M1291" s="244"/>
      <c r="N1291" s="244"/>
      <c r="O1291" s="244"/>
      <c r="P1291" s="244"/>
    </row>
    <row r="1292" spans="1:16" hidden="1" x14ac:dyDescent="0.35">
      <c r="A1292" s="244"/>
      <c r="B1292" s="244"/>
      <c r="C1292" s="244"/>
      <c r="D1292" s="244"/>
      <c r="E1292" s="244"/>
      <c r="F1292" s="244"/>
      <c r="G1292" s="244"/>
      <c r="H1292" s="244"/>
      <c r="I1292" s="244"/>
      <c r="J1292" s="244"/>
      <c r="K1292" s="244"/>
      <c r="L1292" s="244"/>
      <c r="M1292" s="244"/>
      <c r="N1292" s="244"/>
      <c r="O1292" s="244"/>
      <c r="P1292" s="244"/>
    </row>
    <row r="1293" spans="1:16" hidden="1" x14ac:dyDescent="0.35">
      <c r="A1293" s="244"/>
      <c r="B1293" s="244"/>
      <c r="C1293" s="244"/>
      <c r="D1293" s="244"/>
      <c r="E1293" s="244"/>
      <c r="F1293" s="244"/>
      <c r="G1293" s="244"/>
      <c r="H1293" s="244"/>
      <c r="I1293" s="244"/>
      <c r="J1293" s="244"/>
      <c r="K1293" s="244"/>
      <c r="L1293" s="244"/>
      <c r="M1293" s="244"/>
      <c r="N1293" s="244"/>
      <c r="O1293" s="244"/>
      <c r="P1293" s="244"/>
    </row>
    <row r="1294" spans="1:16" hidden="1" x14ac:dyDescent="0.35">
      <c r="A1294" s="244"/>
      <c r="B1294" s="244"/>
      <c r="C1294" s="244"/>
      <c r="D1294" s="244"/>
      <c r="E1294" s="244"/>
      <c r="F1294" s="244"/>
      <c r="G1294" s="244"/>
      <c r="H1294" s="244"/>
      <c r="I1294" s="244"/>
      <c r="J1294" s="244"/>
      <c r="K1294" s="244"/>
      <c r="L1294" s="244"/>
      <c r="M1294" s="244"/>
      <c r="N1294" s="244"/>
      <c r="O1294" s="244"/>
      <c r="P1294" s="244"/>
    </row>
    <row r="1295" spans="1:16" hidden="1" x14ac:dyDescent="0.35">
      <c r="A1295" s="244"/>
      <c r="B1295" s="244"/>
      <c r="C1295" s="244"/>
      <c r="D1295" s="244"/>
      <c r="E1295" s="244"/>
      <c r="F1295" s="244"/>
      <c r="G1295" s="244"/>
      <c r="H1295" s="244"/>
      <c r="I1295" s="244"/>
      <c r="J1295" s="244"/>
      <c r="K1295" s="244"/>
      <c r="L1295" s="244"/>
      <c r="M1295" s="244"/>
      <c r="N1295" s="244"/>
      <c r="O1295" s="244"/>
      <c r="P1295" s="244"/>
    </row>
    <row r="1296" spans="1:16" hidden="1" x14ac:dyDescent="0.35">
      <c r="A1296" s="244"/>
      <c r="B1296" s="244"/>
      <c r="C1296" s="244"/>
      <c r="D1296" s="244"/>
      <c r="E1296" s="244"/>
      <c r="F1296" s="244"/>
      <c r="G1296" s="244"/>
      <c r="H1296" s="244"/>
      <c r="I1296" s="244"/>
      <c r="J1296" s="244"/>
      <c r="K1296" s="244"/>
      <c r="L1296" s="244"/>
      <c r="M1296" s="244"/>
      <c r="N1296" s="244"/>
      <c r="O1296" s="244"/>
      <c r="P1296" s="244"/>
    </row>
    <row r="1297" spans="1:16" hidden="1" x14ac:dyDescent="0.35">
      <c r="A1297" s="244"/>
      <c r="B1297" s="244"/>
      <c r="C1297" s="244"/>
      <c r="D1297" s="244"/>
      <c r="E1297" s="244"/>
      <c r="F1297" s="244"/>
      <c r="G1297" s="244"/>
      <c r="H1297" s="244"/>
      <c r="I1297" s="244"/>
      <c r="J1297" s="244"/>
      <c r="K1297" s="244"/>
      <c r="L1297" s="244"/>
      <c r="M1297" s="244"/>
      <c r="N1297" s="244"/>
      <c r="O1297" s="244"/>
      <c r="P1297" s="244"/>
    </row>
    <row r="1298" spans="1:16" hidden="1" x14ac:dyDescent="0.35">
      <c r="A1298" s="244"/>
      <c r="B1298" s="244"/>
      <c r="C1298" s="244"/>
      <c r="D1298" s="244"/>
      <c r="E1298" s="244"/>
      <c r="F1298" s="244"/>
      <c r="G1298" s="244"/>
      <c r="H1298" s="244"/>
      <c r="I1298" s="244"/>
      <c r="J1298" s="244"/>
      <c r="K1298" s="244"/>
      <c r="L1298" s="244"/>
      <c r="M1298" s="244"/>
      <c r="N1298" s="244"/>
      <c r="O1298" s="244"/>
      <c r="P1298" s="244"/>
    </row>
    <row r="1299" spans="1:16" hidden="1" x14ac:dyDescent="0.35">
      <c r="A1299" s="244"/>
      <c r="B1299" s="244"/>
      <c r="C1299" s="244"/>
      <c r="D1299" s="244"/>
      <c r="E1299" s="244"/>
      <c r="F1299" s="244"/>
      <c r="G1299" s="244"/>
      <c r="H1299" s="244"/>
      <c r="I1299" s="244"/>
      <c r="J1299" s="244"/>
      <c r="K1299" s="244"/>
      <c r="L1299" s="244"/>
      <c r="M1299" s="244"/>
      <c r="N1299" s="244"/>
      <c r="O1299" s="244"/>
      <c r="P1299" s="244"/>
    </row>
    <row r="1300" spans="1:16" hidden="1" x14ac:dyDescent="0.35">
      <c r="A1300" s="244"/>
      <c r="B1300" s="244"/>
      <c r="C1300" s="244"/>
      <c r="D1300" s="244"/>
      <c r="E1300" s="244"/>
      <c r="F1300" s="244"/>
      <c r="G1300" s="244"/>
      <c r="H1300" s="244"/>
      <c r="I1300" s="244"/>
      <c r="J1300" s="244"/>
      <c r="K1300" s="244"/>
      <c r="L1300" s="244"/>
      <c r="M1300" s="244"/>
      <c r="N1300" s="244"/>
      <c r="O1300" s="244"/>
      <c r="P1300" s="244"/>
    </row>
    <row r="1301" spans="1:16" hidden="1" x14ac:dyDescent="0.35">
      <c r="A1301" s="244"/>
      <c r="B1301" s="244"/>
      <c r="C1301" s="244"/>
      <c r="D1301" s="244"/>
      <c r="E1301" s="244"/>
      <c r="F1301" s="244"/>
      <c r="G1301" s="244"/>
      <c r="H1301" s="244"/>
      <c r="I1301" s="244"/>
      <c r="J1301" s="244"/>
      <c r="K1301" s="244"/>
      <c r="L1301" s="244"/>
      <c r="M1301" s="244"/>
      <c r="N1301" s="244"/>
      <c r="O1301" s="244"/>
      <c r="P1301" s="244"/>
    </row>
    <row r="1302" spans="1:16" hidden="1" x14ac:dyDescent="0.35">
      <c r="A1302" s="244"/>
      <c r="B1302" s="244"/>
      <c r="C1302" s="244"/>
      <c r="D1302" s="244"/>
      <c r="E1302" s="244"/>
      <c r="F1302" s="244"/>
      <c r="G1302" s="244"/>
      <c r="H1302" s="244"/>
      <c r="I1302" s="244"/>
      <c r="J1302" s="244"/>
      <c r="K1302" s="244"/>
      <c r="L1302" s="244"/>
      <c r="M1302" s="244"/>
      <c r="N1302" s="244"/>
      <c r="O1302" s="244"/>
      <c r="P1302" s="244"/>
    </row>
    <row r="1303" spans="1:16" hidden="1" x14ac:dyDescent="0.35">
      <c r="A1303" s="244"/>
      <c r="B1303" s="244"/>
      <c r="C1303" s="244"/>
      <c r="D1303" s="244"/>
      <c r="E1303" s="244"/>
      <c r="F1303" s="244"/>
      <c r="G1303" s="244"/>
      <c r="H1303" s="244"/>
      <c r="I1303" s="244"/>
      <c r="J1303" s="244"/>
      <c r="K1303" s="244"/>
      <c r="L1303" s="244"/>
      <c r="M1303" s="244"/>
      <c r="N1303" s="244"/>
      <c r="O1303" s="244"/>
      <c r="P1303" s="244"/>
    </row>
    <row r="1304" spans="1:16" hidden="1" x14ac:dyDescent="0.35">
      <c r="A1304" s="244"/>
      <c r="B1304" s="244"/>
      <c r="C1304" s="244"/>
      <c r="D1304" s="244"/>
      <c r="E1304" s="244"/>
      <c r="F1304" s="244"/>
      <c r="G1304" s="244"/>
      <c r="H1304" s="244"/>
      <c r="I1304" s="244"/>
      <c r="J1304" s="244"/>
      <c r="K1304" s="244"/>
      <c r="L1304" s="244"/>
      <c r="M1304" s="244"/>
      <c r="N1304" s="244"/>
      <c r="O1304" s="244"/>
      <c r="P1304" s="244"/>
    </row>
    <row r="1305" spans="1:16" hidden="1" x14ac:dyDescent="0.35">
      <c r="A1305" s="244"/>
      <c r="B1305" s="244"/>
      <c r="C1305" s="244"/>
      <c r="D1305" s="244"/>
      <c r="E1305" s="244"/>
      <c r="F1305" s="244"/>
      <c r="G1305" s="244"/>
      <c r="H1305" s="244"/>
      <c r="I1305" s="244"/>
      <c r="J1305" s="244"/>
      <c r="K1305" s="244"/>
      <c r="L1305" s="244"/>
      <c r="M1305" s="244"/>
      <c r="N1305" s="244"/>
      <c r="O1305" s="244"/>
      <c r="P1305" s="244"/>
    </row>
    <row r="1306" spans="1:16" hidden="1" x14ac:dyDescent="0.35">
      <c r="A1306" s="244"/>
      <c r="B1306" s="244"/>
      <c r="C1306" s="244"/>
      <c r="D1306" s="244"/>
      <c r="E1306" s="244"/>
      <c r="F1306" s="244"/>
      <c r="G1306" s="244"/>
      <c r="H1306" s="244"/>
      <c r="I1306" s="244"/>
      <c r="J1306" s="244"/>
      <c r="K1306" s="244"/>
      <c r="L1306" s="244"/>
      <c r="M1306" s="244"/>
      <c r="N1306" s="244"/>
      <c r="O1306" s="244"/>
      <c r="P1306" s="244"/>
    </row>
    <row r="1307" spans="1:16" hidden="1" x14ac:dyDescent="0.35">
      <c r="A1307" s="244"/>
      <c r="B1307" s="244"/>
      <c r="C1307" s="244"/>
      <c r="D1307" s="244"/>
      <c r="E1307" s="244"/>
      <c r="F1307" s="244"/>
      <c r="G1307" s="244"/>
      <c r="H1307" s="244"/>
      <c r="I1307" s="244"/>
      <c r="J1307" s="244"/>
      <c r="K1307" s="244"/>
      <c r="L1307" s="244"/>
      <c r="M1307" s="244"/>
      <c r="N1307" s="244"/>
      <c r="O1307" s="244"/>
      <c r="P1307" s="244"/>
    </row>
    <row r="1308" spans="1:16" hidden="1" x14ac:dyDescent="0.35">
      <c r="A1308" s="244"/>
      <c r="B1308" s="244"/>
      <c r="C1308" s="244"/>
      <c r="D1308" s="244"/>
      <c r="E1308" s="244"/>
      <c r="F1308" s="244"/>
      <c r="G1308" s="244"/>
      <c r="H1308" s="244"/>
      <c r="I1308" s="244"/>
      <c r="J1308" s="244"/>
      <c r="K1308" s="244"/>
      <c r="L1308" s="244"/>
      <c r="M1308" s="244"/>
      <c r="N1308" s="244"/>
      <c r="O1308" s="244"/>
      <c r="P1308" s="244"/>
    </row>
    <row r="1309" spans="1:16" hidden="1" x14ac:dyDescent="0.35">
      <c r="A1309" s="244"/>
      <c r="B1309" s="244"/>
      <c r="C1309" s="244"/>
      <c r="D1309" s="244"/>
      <c r="E1309" s="244"/>
      <c r="F1309" s="244"/>
      <c r="G1309" s="244"/>
      <c r="H1309" s="244"/>
      <c r="I1309" s="244"/>
      <c r="J1309" s="244"/>
      <c r="K1309" s="244"/>
      <c r="L1309" s="244"/>
      <c r="M1309" s="244"/>
      <c r="N1309" s="244"/>
      <c r="O1309" s="244"/>
      <c r="P1309" s="244"/>
    </row>
    <row r="1310" spans="1:16" hidden="1" x14ac:dyDescent="0.35">
      <c r="A1310" s="244"/>
      <c r="B1310" s="244"/>
      <c r="C1310" s="244"/>
      <c r="D1310" s="244"/>
      <c r="E1310" s="244"/>
      <c r="F1310" s="244"/>
      <c r="G1310" s="244"/>
      <c r="H1310" s="244"/>
      <c r="I1310" s="244"/>
      <c r="J1310" s="244"/>
      <c r="K1310" s="244"/>
      <c r="L1310" s="244"/>
      <c r="M1310" s="244"/>
      <c r="N1310" s="244"/>
      <c r="O1310" s="244"/>
      <c r="P1310" s="244"/>
    </row>
    <row r="1311" spans="1:16" hidden="1" x14ac:dyDescent="0.35">
      <c r="A1311" s="244"/>
      <c r="B1311" s="244"/>
      <c r="C1311" s="244"/>
      <c r="D1311" s="244"/>
      <c r="E1311" s="244"/>
      <c r="F1311" s="244"/>
      <c r="G1311" s="244"/>
      <c r="H1311" s="244"/>
      <c r="I1311" s="244"/>
      <c r="J1311" s="244"/>
      <c r="K1311" s="244"/>
      <c r="L1311" s="244"/>
      <c r="M1311" s="244"/>
      <c r="N1311" s="244"/>
      <c r="O1311" s="244"/>
      <c r="P1311" s="244"/>
    </row>
    <row r="1312" spans="1:16" hidden="1" x14ac:dyDescent="0.35">
      <c r="A1312" s="244"/>
      <c r="B1312" s="244"/>
      <c r="C1312" s="244"/>
      <c r="D1312" s="244"/>
      <c r="E1312" s="244"/>
      <c r="F1312" s="244"/>
      <c r="G1312" s="244"/>
      <c r="H1312" s="244"/>
      <c r="I1312" s="244"/>
      <c r="J1312" s="244"/>
      <c r="K1312" s="244"/>
      <c r="L1312" s="244"/>
      <c r="M1312" s="244"/>
      <c r="N1312" s="244"/>
      <c r="O1312" s="244"/>
      <c r="P1312" s="244"/>
    </row>
    <row r="1313" spans="1:16" hidden="1" x14ac:dyDescent="0.35">
      <c r="A1313" s="244"/>
      <c r="B1313" s="244"/>
      <c r="C1313" s="244"/>
      <c r="D1313" s="244"/>
      <c r="E1313" s="244"/>
      <c r="F1313" s="244"/>
      <c r="G1313" s="244"/>
      <c r="H1313" s="244"/>
      <c r="I1313" s="244"/>
      <c r="J1313" s="244"/>
      <c r="K1313" s="244"/>
      <c r="L1313" s="244"/>
      <c r="M1313" s="244"/>
      <c r="N1313" s="244"/>
      <c r="O1313" s="244"/>
      <c r="P1313" s="244"/>
    </row>
    <row r="1314" spans="1:16" hidden="1" x14ac:dyDescent="0.35">
      <c r="A1314" s="244"/>
      <c r="B1314" s="244"/>
      <c r="C1314" s="244"/>
      <c r="D1314" s="244"/>
      <c r="E1314" s="244"/>
      <c r="F1314" s="244"/>
      <c r="G1314" s="244"/>
      <c r="H1314" s="244"/>
      <c r="I1314" s="244"/>
      <c r="J1314" s="244"/>
      <c r="K1314" s="244"/>
      <c r="L1314" s="244"/>
      <c r="M1314" s="244"/>
      <c r="N1314" s="244"/>
      <c r="O1314" s="244"/>
      <c r="P1314" s="244"/>
    </row>
    <row r="1315" spans="1:16" hidden="1" x14ac:dyDescent="0.35">
      <c r="A1315" s="244"/>
      <c r="B1315" s="244"/>
      <c r="C1315" s="244"/>
      <c r="D1315" s="244"/>
      <c r="E1315" s="244"/>
      <c r="F1315" s="244"/>
      <c r="G1315" s="244"/>
      <c r="H1315" s="244"/>
      <c r="I1315" s="244"/>
      <c r="J1315" s="244"/>
      <c r="K1315" s="244"/>
      <c r="L1315" s="244"/>
      <c r="M1315" s="244"/>
      <c r="N1315" s="244"/>
      <c r="O1315" s="244"/>
      <c r="P1315" s="244"/>
    </row>
    <row r="1316" spans="1:16" hidden="1" x14ac:dyDescent="0.35">
      <c r="A1316" s="244"/>
      <c r="B1316" s="244"/>
      <c r="C1316" s="244"/>
      <c r="D1316" s="244"/>
      <c r="E1316" s="244"/>
      <c r="F1316" s="244"/>
      <c r="G1316" s="244"/>
      <c r="H1316" s="244"/>
      <c r="I1316" s="244"/>
      <c r="J1316" s="244"/>
      <c r="K1316" s="244"/>
      <c r="L1316" s="244"/>
      <c r="M1316" s="244"/>
      <c r="N1316" s="244"/>
      <c r="O1316" s="244"/>
      <c r="P1316" s="244"/>
    </row>
    <row r="1317" spans="1:16" hidden="1" x14ac:dyDescent="0.35">
      <c r="A1317" s="244"/>
      <c r="B1317" s="244"/>
      <c r="C1317" s="244"/>
      <c r="D1317" s="244"/>
      <c r="E1317" s="244"/>
      <c r="F1317" s="244"/>
      <c r="G1317" s="244"/>
      <c r="H1317" s="244"/>
      <c r="I1317" s="244"/>
      <c r="J1317" s="244"/>
      <c r="K1317" s="244"/>
      <c r="L1317" s="244"/>
      <c r="M1317" s="244"/>
      <c r="N1317" s="244"/>
      <c r="O1317" s="244"/>
      <c r="P1317" s="244"/>
    </row>
    <row r="1318" spans="1:16" hidden="1" x14ac:dyDescent="0.35">
      <c r="A1318" s="244"/>
      <c r="B1318" s="244"/>
      <c r="C1318" s="244"/>
      <c r="D1318" s="244"/>
      <c r="E1318" s="244"/>
      <c r="F1318" s="244"/>
      <c r="G1318" s="244"/>
      <c r="H1318" s="244"/>
      <c r="I1318" s="244"/>
      <c r="J1318" s="244"/>
      <c r="K1318" s="244"/>
      <c r="L1318" s="244"/>
      <c r="M1318" s="244"/>
      <c r="N1318" s="244"/>
      <c r="O1318" s="244"/>
      <c r="P1318" s="244"/>
    </row>
    <row r="1319" spans="1:16" hidden="1" x14ac:dyDescent="0.35">
      <c r="A1319" s="244"/>
      <c r="B1319" s="244"/>
      <c r="C1319" s="244"/>
      <c r="D1319" s="244"/>
      <c r="E1319" s="244"/>
      <c r="F1319" s="244"/>
      <c r="G1319" s="244"/>
      <c r="H1319" s="244"/>
      <c r="I1319" s="244"/>
      <c r="J1319" s="244"/>
      <c r="K1319" s="244"/>
      <c r="L1319" s="244"/>
      <c r="M1319" s="244"/>
      <c r="N1319" s="244"/>
      <c r="O1319" s="244"/>
      <c r="P1319" s="244"/>
    </row>
    <row r="1320" spans="1:16" hidden="1" x14ac:dyDescent="0.35">
      <c r="A1320" s="244"/>
      <c r="B1320" s="244"/>
      <c r="C1320" s="244"/>
      <c r="D1320" s="244"/>
      <c r="E1320" s="244"/>
      <c r="F1320" s="244"/>
      <c r="G1320" s="244"/>
      <c r="H1320" s="244"/>
      <c r="I1320" s="244"/>
      <c r="J1320" s="244"/>
      <c r="K1320" s="244"/>
      <c r="L1320" s="244"/>
      <c r="M1320" s="244"/>
      <c r="N1320" s="244"/>
      <c r="O1320" s="244"/>
      <c r="P1320" s="244"/>
    </row>
    <row r="1321" spans="1:16" hidden="1" x14ac:dyDescent="0.35">
      <c r="A1321" s="244"/>
      <c r="B1321" s="244"/>
      <c r="C1321" s="244"/>
      <c r="D1321" s="244"/>
      <c r="E1321" s="244"/>
      <c r="F1321" s="244"/>
      <c r="G1321" s="244"/>
      <c r="H1321" s="244"/>
      <c r="I1321" s="244"/>
      <c r="J1321" s="244"/>
      <c r="K1321" s="244"/>
      <c r="L1321" s="244"/>
      <c r="M1321" s="244"/>
      <c r="N1321" s="244"/>
      <c r="O1321" s="244"/>
      <c r="P1321" s="244"/>
    </row>
    <row r="1322" spans="1:16" hidden="1" x14ac:dyDescent="0.35">
      <c r="A1322" s="244"/>
      <c r="B1322" s="244"/>
      <c r="C1322" s="244"/>
      <c r="D1322" s="244"/>
      <c r="E1322" s="244"/>
      <c r="F1322" s="244"/>
      <c r="G1322" s="244"/>
      <c r="H1322" s="244"/>
      <c r="I1322" s="244"/>
      <c r="J1322" s="244"/>
      <c r="K1322" s="244"/>
      <c r="L1322" s="244"/>
      <c r="M1322" s="244"/>
      <c r="N1322" s="244"/>
      <c r="O1322" s="244"/>
      <c r="P1322" s="244"/>
    </row>
    <row r="1323" spans="1:16" hidden="1" x14ac:dyDescent="0.35">
      <c r="A1323" s="244"/>
      <c r="B1323" s="244"/>
      <c r="C1323" s="244"/>
      <c r="D1323" s="244"/>
      <c r="E1323" s="244"/>
      <c r="F1323" s="244"/>
      <c r="G1323" s="244"/>
      <c r="H1323" s="244"/>
      <c r="I1323" s="244"/>
      <c r="J1323" s="244"/>
      <c r="K1323" s="244"/>
      <c r="L1323" s="244"/>
      <c r="M1323" s="244"/>
      <c r="N1323" s="244"/>
      <c r="O1323" s="244"/>
      <c r="P1323" s="244"/>
    </row>
    <row r="1324" spans="1:16" hidden="1" x14ac:dyDescent="0.35">
      <c r="A1324" s="244"/>
      <c r="B1324" s="244"/>
      <c r="C1324" s="244"/>
      <c r="D1324" s="244"/>
      <c r="E1324" s="244"/>
      <c r="F1324" s="244"/>
      <c r="G1324" s="244"/>
      <c r="H1324" s="244"/>
      <c r="I1324" s="244"/>
      <c r="J1324" s="244"/>
      <c r="K1324" s="244"/>
      <c r="L1324" s="244"/>
      <c r="M1324" s="244"/>
      <c r="N1324" s="244"/>
      <c r="O1324" s="244"/>
      <c r="P1324" s="244"/>
    </row>
    <row r="1325" spans="1:16" hidden="1" x14ac:dyDescent="0.35">
      <c r="A1325" s="244"/>
      <c r="B1325" s="244"/>
      <c r="C1325" s="244"/>
      <c r="D1325" s="244"/>
      <c r="E1325" s="244"/>
      <c r="F1325" s="244"/>
      <c r="G1325" s="244"/>
      <c r="H1325" s="244"/>
      <c r="I1325" s="244"/>
      <c r="J1325" s="244"/>
      <c r="K1325" s="244"/>
      <c r="L1325" s="244"/>
      <c r="M1325" s="244"/>
      <c r="N1325" s="244"/>
      <c r="O1325" s="244"/>
      <c r="P1325" s="244"/>
    </row>
    <row r="1326" spans="1:16" hidden="1" x14ac:dyDescent="0.35">
      <c r="A1326" s="244"/>
      <c r="B1326" s="244"/>
      <c r="C1326" s="244"/>
      <c r="D1326" s="244"/>
      <c r="E1326" s="244"/>
      <c r="F1326" s="244"/>
      <c r="G1326" s="244"/>
      <c r="H1326" s="244"/>
      <c r="I1326" s="244"/>
      <c r="J1326" s="244"/>
      <c r="K1326" s="244"/>
      <c r="L1326" s="244"/>
      <c r="M1326" s="244"/>
      <c r="N1326" s="244"/>
      <c r="O1326" s="244"/>
      <c r="P1326" s="244"/>
    </row>
    <row r="1327" spans="1:16" hidden="1" x14ac:dyDescent="0.35">
      <c r="A1327" s="244"/>
      <c r="B1327" s="244"/>
      <c r="C1327" s="244"/>
      <c r="D1327" s="244"/>
      <c r="E1327" s="244"/>
      <c r="F1327" s="244"/>
      <c r="G1327" s="244"/>
      <c r="H1327" s="244"/>
      <c r="I1327" s="244"/>
      <c r="J1327" s="244"/>
      <c r="K1327" s="244"/>
      <c r="L1327" s="244"/>
      <c r="M1327" s="244"/>
      <c r="N1327" s="244"/>
      <c r="O1327" s="244"/>
      <c r="P1327" s="244"/>
    </row>
    <row r="1328" spans="1:16" hidden="1" x14ac:dyDescent="0.35">
      <c r="A1328" s="244"/>
      <c r="B1328" s="244"/>
      <c r="C1328" s="244"/>
      <c r="D1328" s="244"/>
      <c r="E1328" s="244"/>
      <c r="F1328" s="244"/>
      <c r="G1328" s="244"/>
      <c r="H1328" s="244"/>
      <c r="I1328" s="244"/>
      <c r="J1328" s="244"/>
      <c r="K1328" s="244"/>
      <c r="L1328" s="244"/>
      <c r="M1328" s="244"/>
      <c r="N1328" s="244"/>
      <c r="O1328" s="244"/>
      <c r="P1328" s="244"/>
    </row>
    <row r="1329" spans="1:16" hidden="1" x14ac:dyDescent="0.35">
      <c r="A1329" s="244"/>
      <c r="B1329" s="244"/>
      <c r="C1329" s="244"/>
      <c r="D1329" s="244"/>
      <c r="E1329" s="244"/>
      <c r="F1329" s="244"/>
      <c r="G1329" s="244"/>
      <c r="H1329" s="244"/>
      <c r="I1329" s="244"/>
      <c r="J1329" s="244"/>
      <c r="K1329" s="244"/>
      <c r="L1329" s="244"/>
      <c r="M1329" s="244"/>
      <c r="N1329" s="244"/>
      <c r="O1329" s="244"/>
      <c r="P1329" s="244"/>
    </row>
    <row r="1330" spans="1:16" hidden="1" x14ac:dyDescent="0.35">
      <c r="A1330" s="244"/>
      <c r="B1330" s="244"/>
      <c r="C1330" s="244"/>
      <c r="D1330" s="244"/>
      <c r="E1330" s="244"/>
      <c r="F1330" s="244"/>
      <c r="G1330" s="244"/>
      <c r="H1330" s="244"/>
      <c r="I1330" s="244"/>
      <c r="J1330" s="244"/>
      <c r="K1330" s="244"/>
      <c r="L1330" s="244"/>
      <c r="M1330" s="244"/>
      <c r="N1330" s="244"/>
      <c r="O1330" s="244"/>
      <c r="P1330" s="244"/>
    </row>
    <row r="1331" spans="1:16" hidden="1" x14ac:dyDescent="0.35">
      <c r="A1331" s="244"/>
      <c r="B1331" s="244"/>
      <c r="C1331" s="244"/>
      <c r="D1331" s="244"/>
      <c r="E1331" s="244"/>
      <c r="F1331" s="244"/>
      <c r="G1331" s="244"/>
      <c r="H1331" s="244"/>
      <c r="I1331" s="244"/>
      <c r="J1331" s="244"/>
      <c r="K1331" s="244"/>
      <c r="L1331" s="244"/>
      <c r="M1331" s="244"/>
      <c r="N1331" s="244"/>
      <c r="O1331" s="244"/>
      <c r="P1331" s="244"/>
    </row>
    <row r="1332" spans="1:16" hidden="1" x14ac:dyDescent="0.35">
      <c r="A1332" s="244"/>
      <c r="B1332" s="244"/>
      <c r="C1332" s="244"/>
      <c r="D1332" s="244"/>
      <c r="E1332" s="244"/>
      <c r="F1332" s="244"/>
      <c r="G1332" s="244"/>
      <c r="H1332" s="244"/>
      <c r="I1332" s="244"/>
      <c r="J1332" s="244"/>
      <c r="K1332" s="244"/>
      <c r="L1332" s="244"/>
      <c r="M1332" s="244"/>
      <c r="N1332" s="244"/>
      <c r="O1332" s="244"/>
      <c r="P1332" s="244"/>
    </row>
    <row r="1333" spans="1:16" hidden="1" x14ac:dyDescent="0.35">
      <c r="A1333" s="244"/>
      <c r="B1333" s="244"/>
      <c r="C1333" s="244"/>
      <c r="D1333" s="244"/>
      <c r="E1333" s="244"/>
      <c r="F1333" s="244"/>
      <c r="G1333" s="244"/>
      <c r="H1333" s="244"/>
      <c r="I1333" s="244"/>
      <c r="J1333" s="244"/>
      <c r="K1333" s="244"/>
      <c r="L1333" s="244"/>
      <c r="M1333" s="244"/>
      <c r="N1333" s="244"/>
      <c r="O1333" s="244"/>
      <c r="P1333" s="244"/>
    </row>
    <row r="1334" spans="1:16" hidden="1" x14ac:dyDescent="0.35">
      <c r="A1334" s="244"/>
      <c r="B1334" s="244"/>
      <c r="C1334" s="244"/>
      <c r="D1334" s="244"/>
      <c r="E1334" s="244"/>
      <c r="F1334" s="244"/>
      <c r="G1334" s="244"/>
      <c r="H1334" s="244"/>
      <c r="I1334" s="244"/>
      <c r="J1334" s="244"/>
      <c r="K1334" s="244"/>
      <c r="L1334" s="244"/>
      <c r="M1334" s="244"/>
      <c r="N1334" s="244"/>
      <c r="O1334" s="244"/>
      <c r="P1334" s="244"/>
    </row>
    <row r="1335" spans="1:16" hidden="1" x14ac:dyDescent="0.35">
      <c r="A1335" s="244"/>
      <c r="B1335" s="244"/>
      <c r="C1335" s="244"/>
      <c r="D1335" s="244"/>
      <c r="E1335" s="244"/>
      <c r="F1335" s="244"/>
      <c r="G1335" s="244"/>
      <c r="H1335" s="244"/>
      <c r="I1335" s="244"/>
      <c r="J1335" s="244"/>
      <c r="K1335" s="244"/>
      <c r="L1335" s="244"/>
      <c r="M1335" s="244"/>
      <c r="N1335" s="244"/>
      <c r="O1335" s="244"/>
      <c r="P1335" s="244"/>
    </row>
    <row r="1336" spans="1:16" hidden="1" x14ac:dyDescent="0.35">
      <c r="A1336" s="244"/>
      <c r="B1336" s="244"/>
      <c r="C1336" s="244"/>
      <c r="D1336" s="244"/>
      <c r="E1336" s="244"/>
      <c r="F1336" s="244"/>
      <c r="G1336" s="244"/>
      <c r="H1336" s="244"/>
      <c r="I1336" s="244"/>
      <c r="J1336" s="244"/>
      <c r="K1336" s="244"/>
      <c r="L1336" s="244"/>
      <c r="M1336" s="244"/>
      <c r="N1336" s="244"/>
      <c r="O1336" s="244"/>
      <c r="P1336" s="244"/>
    </row>
    <row r="1337" spans="1:16" hidden="1" x14ac:dyDescent="0.35">
      <c r="A1337" s="244"/>
      <c r="B1337" s="244"/>
      <c r="C1337" s="244"/>
      <c r="D1337" s="244"/>
      <c r="E1337" s="244"/>
      <c r="F1337" s="244"/>
      <c r="G1337" s="244"/>
      <c r="H1337" s="244"/>
      <c r="I1337" s="244"/>
      <c r="J1337" s="244"/>
      <c r="K1337" s="244"/>
      <c r="L1337" s="244"/>
      <c r="M1337" s="244"/>
      <c r="N1337" s="244"/>
      <c r="O1337" s="244"/>
      <c r="P1337" s="244"/>
    </row>
    <row r="1338" spans="1:16" hidden="1" x14ac:dyDescent="0.35">
      <c r="A1338" s="244"/>
      <c r="B1338" s="244"/>
      <c r="C1338" s="244"/>
      <c r="D1338" s="244"/>
      <c r="E1338" s="244"/>
      <c r="F1338" s="244"/>
      <c r="G1338" s="244"/>
      <c r="H1338" s="244"/>
      <c r="I1338" s="244"/>
      <c r="J1338" s="244"/>
      <c r="K1338" s="244"/>
      <c r="L1338" s="244"/>
      <c r="M1338" s="244"/>
      <c r="N1338" s="244"/>
      <c r="O1338" s="244"/>
      <c r="P1338" s="244"/>
    </row>
    <row r="1339" spans="1:16" hidden="1" x14ac:dyDescent="0.35">
      <c r="A1339" s="244"/>
      <c r="B1339" s="244"/>
      <c r="C1339" s="244"/>
      <c r="D1339" s="244"/>
      <c r="E1339" s="244"/>
      <c r="F1339" s="244"/>
      <c r="G1339" s="244"/>
      <c r="H1339" s="244"/>
      <c r="I1339" s="244"/>
      <c r="J1339" s="244"/>
      <c r="K1339" s="244"/>
      <c r="L1339" s="244"/>
      <c r="M1339" s="244"/>
      <c r="N1339" s="244"/>
      <c r="O1339" s="244"/>
      <c r="P1339" s="244"/>
    </row>
    <row r="1340" spans="1:16" hidden="1" x14ac:dyDescent="0.35">
      <c r="A1340" s="244"/>
      <c r="B1340" s="244"/>
      <c r="C1340" s="244"/>
      <c r="D1340" s="244"/>
      <c r="E1340" s="244"/>
      <c r="F1340" s="244"/>
      <c r="G1340" s="244"/>
      <c r="H1340" s="244"/>
      <c r="I1340" s="244"/>
      <c r="J1340" s="244"/>
      <c r="K1340" s="244"/>
      <c r="L1340" s="244"/>
      <c r="M1340" s="244"/>
      <c r="N1340" s="244"/>
      <c r="O1340" s="244"/>
      <c r="P1340" s="244"/>
    </row>
    <row r="1341" spans="1:16" hidden="1" x14ac:dyDescent="0.35">
      <c r="A1341" s="244"/>
      <c r="B1341" s="244"/>
      <c r="C1341" s="244"/>
      <c r="D1341" s="244"/>
      <c r="E1341" s="244"/>
      <c r="F1341" s="244"/>
      <c r="G1341" s="244"/>
      <c r="H1341" s="244"/>
      <c r="I1341" s="244"/>
      <c r="J1341" s="244"/>
      <c r="K1341" s="244"/>
      <c r="L1341" s="244"/>
      <c r="M1341" s="244"/>
      <c r="N1341" s="244"/>
      <c r="O1341" s="244"/>
      <c r="P1341" s="244"/>
    </row>
    <row r="1342" spans="1:16" hidden="1" x14ac:dyDescent="0.35">
      <c r="A1342" s="244"/>
      <c r="B1342" s="244"/>
      <c r="C1342" s="244"/>
      <c r="D1342" s="244"/>
      <c r="E1342" s="244"/>
      <c r="F1342" s="244"/>
      <c r="G1342" s="244"/>
      <c r="H1342" s="244"/>
      <c r="I1342" s="244"/>
      <c r="J1342" s="244"/>
      <c r="K1342" s="244"/>
      <c r="L1342" s="244"/>
      <c r="M1342" s="244"/>
      <c r="N1342" s="244"/>
      <c r="O1342" s="244"/>
      <c r="P1342" s="244"/>
    </row>
    <row r="1343" spans="1:16" hidden="1" x14ac:dyDescent="0.35">
      <c r="A1343" s="244"/>
      <c r="B1343" s="244"/>
      <c r="C1343" s="244"/>
      <c r="D1343" s="244"/>
      <c r="E1343" s="244"/>
      <c r="F1343" s="244"/>
      <c r="G1343" s="244"/>
      <c r="H1343" s="244"/>
      <c r="I1343" s="244"/>
      <c r="J1343" s="244"/>
      <c r="K1343" s="244"/>
      <c r="L1343" s="244"/>
      <c r="M1343" s="244"/>
      <c r="N1343" s="244"/>
      <c r="O1343" s="244"/>
      <c r="P1343" s="244"/>
    </row>
    <row r="1344" spans="1:16" hidden="1" x14ac:dyDescent="0.35">
      <c r="A1344" s="244"/>
      <c r="B1344" s="244"/>
      <c r="C1344" s="244"/>
      <c r="D1344" s="244"/>
      <c r="E1344" s="244"/>
      <c r="F1344" s="244"/>
      <c r="G1344" s="244"/>
      <c r="H1344" s="244"/>
      <c r="I1344" s="244"/>
      <c r="J1344" s="244"/>
      <c r="K1344" s="244"/>
      <c r="L1344" s="244"/>
      <c r="M1344" s="244"/>
      <c r="N1344" s="244"/>
      <c r="O1344" s="244"/>
      <c r="P1344" s="244"/>
    </row>
    <row r="1345" spans="1:16" hidden="1" x14ac:dyDescent="0.35">
      <c r="A1345" s="244"/>
      <c r="B1345" s="244"/>
      <c r="C1345" s="244"/>
      <c r="D1345" s="244"/>
      <c r="E1345" s="244"/>
      <c r="F1345" s="244"/>
      <c r="G1345" s="244"/>
      <c r="H1345" s="244"/>
      <c r="I1345" s="244"/>
      <c r="J1345" s="244"/>
      <c r="K1345" s="244"/>
      <c r="L1345" s="244"/>
      <c r="M1345" s="244"/>
      <c r="N1345" s="244"/>
      <c r="O1345" s="244"/>
      <c r="P1345" s="244"/>
    </row>
    <row r="1346" spans="1:16" hidden="1" x14ac:dyDescent="0.35">
      <c r="A1346" s="244"/>
      <c r="B1346" s="244"/>
      <c r="C1346" s="244"/>
      <c r="D1346" s="244"/>
      <c r="E1346" s="244"/>
      <c r="F1346" s="244"/>
      <c r="G1346" s="244"/>
      <c r="H1346" s="244"/>
      <c r="I1346" s="244"/>
      <c r="J1346" s="244"/>
      <c r="K1346" s="244"/>
      <c r="L1346" s="244"/>
      <c r="M1346" s="244"/>
      <c r="N1346" s="244"/>
      <c r="O1346" s="244"/>
      <c r="P1346" s="244"/>
    </row>
    <row r="1347" spans="1:16" hidden="1" x14ac:dyDescent="0.35">
      <c r="A1347" s="244"/>
      <c r="B1347" s="244"/>
      <c r="C1347" s="244"/>
      <c r="D1347" s="244"/>
      <c r="E1347" s="244"/>
      <c r="F1347" s="244"/>
      <c r="G1347" s="244"/>
      <c r="H1347" s="244"/>
      <c r="I1347" s="244"/>
      <c r="J1347" s="244"/>
      <c r="K1347" s="244"/>
      <c r="L1347" s="244"/>
      <c r="M1347" s="244"/>
      <c r="N1347" s="244"/>
      <c r="O1347" s="244"/>
      <c r="P1347" s="244"/>
    </row>
    <row r="1348" spans="1:16" hidden="1" x14ac:dyDescent="0.35">
      <c r="A1348" s="244"/>
      <c r="B1348" s="244"/>
      <c r="C1348" s="244"/>
      <c r="D1348" s="244"/>
      <c r="E1348" s="244"/>
      <c r="F1348" s="244"/>
      <c r="G1348" s="244"/>
      <c r="H1348" s="244"/>
      <c r="I1348" s="244"/>
      <c r="J1348" s="244"/>
      <c r="K1348" s="244"/>
      <c r="L1348" s="244"/>
      <c r="M1348" s="244"/>
      <c r="N1348" s="244"/>
      <c r="O1348" s="244"/>
      <c r="P1348" s="244"/>
    </row>
    <row r="1349" spans="1:16" hidden="1" x14ac:dyDescent="0.35">
      <c r="A1349" s="244"/>
      <c r="B1349" s="244"/>
      <c r="C1349" s="244"/>
      <c r="D1349" s="244"/>
      <c r="E1349" s="244"/>
      <c r="F1349" s="244"/>
      <c r="G1349" s="244"/>
      <c r="H1349" s="244"/>
      <c r="I1349" s="244"/>
      <c r="J1349" s="244"/>
      <c r="K1349" s="244"/>
      <c r="L1349" s="244"/>
      <c r="M1349" s="244"/>
      <c r="N1349" s="244"/>
      <c r="O1349" s="244"/>
      <c r="P1349" s="244"/>
    </row>
    <row r="1350" spans="1:16" hidden="1" x14ac:dyDescent="0.35">
      <c r="A1350" s="244"/>
      <c r="B1350" s="244"/>
      <c r="C1350" s="244"/>
      <c r="D1350" s="244"/>
      <c r="E1350" s="244"/>
      <c r="F1350" s="244"/>
      <c r="G1350" s="244"/>
      <c r="H1350" s="244"/>
      <c r="I1350" s="244"/>
      <c r="J1350" s="244"/>
      <c r="K1350" s="244"/>
      <c r="L1350" s="244"/>
      <c r="M1350" s="244"/>
      <c r="N1350" s="244"/>
      <c r="O1350" s="244"/>
      <c r="P1350" s="244"/>
    </row>
    <row r="1351" spans="1:16" hidden="1" x14ac:dyDescent="0.35">
      <c r="A1351" s="244"/>
      <c r="B1351" s="244"/>
      <c r="C1351" s="244"/>
      <c r="D1351" s="244"/>
      <c r="E1351" s="244"/>
      <c r="F1351" s="244"/>
      <c r="G1351" s="244"/>
      <c r="H1351" s="244"/>
      <c r="I1351" s="244"/>
      <c r="J1351" s="244"/>
      <c r="K1351" s="244"/>
      <c r="L1351" s="244"/>
      <c r="M1351" s="244"/>
      <c r="N1351" s="244"/>
      <c r="O1351" s="244"/>
      <c r="P1351" s="244"/>
    </row>
    <row r="1352" spans="1:16" hidden="1" x14ac:dyDescent="0.35">
      <c r="A1352" s="244"/>
      <c r="B1352" s="244"/>
      <c r="C1352" s="244"/>
      <c r="D1352" s="244"/>
      <c r="E1352" s="244"/>
      <c r="F1352" s="244"/>
      <c r="G1352" s="244"/>
      <c r="H1352" s="244"/>
      <c r="I1352" s="244"/>
      <c r="J1352" s="244"/>
      <c r="K1352" s="244"/>
      <c r="L1352" s="244"/>
      <c r="M1352" s="244"/>
      <c r="N1352" s="244"/>
      <c r="O1352" s="244"/>
      <c r="P1352" s="244"/>
    </row>
    <row r="1353" spans="1:16" hidden="1" x14ac:dyDescent="0.35">
      <c r="A1353" s="244"/>
      <c r="B1353" s="244"/>
      <c r="C1353" s="244"/>
      <c r="D1353" s="244"/>
      <c r="E1353" s="244"/>
      <c r="F1353" s="244"/>
      <c r="G1353" s="244"/>
      <c r="H1353" s="244"/>
      <c r="I1353" s="244"/>
      <c r="J1353" s="244"/>
      <c r="K1353" s="244"/>
      <c r="L1353" s="244"/>
      <c r="M1353" s="244"/>
      <c r="N1353" s="244"/>
      <c r="O1353" s="244"/>
      <c r="P1353" s="244"/>
    </row>
    <row r="1354" spans="1:16" hidden="1" x14ac:dyDescent="0.35">
      <c r="A1354" s="244"/>
      <c r="B1354" s="244"/>
      <c r="C1354" s="244"/>
      <c r="D1354" s="244"/>
      <c r="E1354" s="244"/>
      <c r="F1354" s="244"/>
      <c r="G1354" s="244"/>
      <c r="H1354" s="244"/>
      <c r="I1354" s="244"/>
      <c r="J1354" s="244"/>
      <c r="K1354" s="244"/>
      <c r="L1354" s="244"/>
      <c r="M1354" s="244"/>
      <c r="N1354" s="244"/>
      <c r="O1354" s="244"/>
      <c r="P1354" s="244"/>
    </row>
    <row r="1355" spans="1:16" hidden="1" x14ac:dyDescent="0.35">
      <c r="A1355" s="244"/>
      <c r="B1355" s="244"/>
      <c r="C1355" s="244"/>
      <c r="D1355" s="244"/>
      <c r="E1355" s="244"/>
      <c r="F1355" s="244"/>
      <c r="G1355" s="244"/>
      <c r="H1355" s="244"/>
      <c r="I1355" s="244"/>
      <c r="J1355" s="244"/>
      <c r="K1355" s="244"/>
      <c r="L1355" s="244"/>
      <c r="M1355" s="244"/>
      <c r="N1355" s="244"/>
      <c r="O1355" s="244"/>
      <c r="P1355" s="244"/>
    </row>
    <row r="1356" spans="1:16" hidden="1" x14ac:dyDescent="0.35">
      <c r="A1356" s="244"/>
      <c r="B1356" s="244"/>
      <c r="C1356" s="244"/>
      <c r="D1356" s="244"/>
      <c r="E1356" s="244"/>
      <c r="F1356" s="244"/>
      <c r="G1356" s="244"/>
      <c r="H1356" s="244"/>
      <c r="I1356" s="244"/>
      <c r="J1356" s="244"/>
      <c r="K1356" s="244"/>
      <c r="L1356" s="244"/>
      <c r="M1356" s="244"/>
      <c r="N1356" s="244"/>
      <c r="O1356" s="244"/>
      <c r="P1356" s="244"/>
    </row>
    <row r="1357" spans="1:16" hidden="1" x14ac:dyDescent="0.35">
      <c r="A1357" s="244"/>
      <c r="B1357" s="244"/>
      <c r="C1357" s="244"/>
      <c r="D1357" s="244"/>
      <c r="E1357" s="244"/>
      <c r="F1357" s="244"/>
      <c r="G1357" s="244"/>
      <c r="H1357" s="244"/>
      <c r="I1357" s="244"/>
      <c r="J1357" s="244"/>
      <c r="K1357" s="244"/>
      <c r="L1357" s="244"/>
      <c r="M1357" s="244"/>
      <c r="N1357" s="244"/>
      <c r="O1357" s="244"/>
      <c r="P1357" s="244"/>
    </row>
    <row r="1358" spans="1:16" hidden="1" x14ac:dyDescent="0.35">
      <c r="A1358" s="244"/>
      <c r="B1358" s="244"/>
      <c r="C1358" s="244"/>
      <c r="D1358" s="244"/>
      <c r="E1358" s="244"/>
      <c r="F1358" s="244"/>
      <c r="G1358" s="244"/>
      <c r="H1358" s="244"/>
      <c r="I1358" s="244"/>
      <c r="J1358" s="244"/>
      <c r="K1358" s="244"/>
      <c r="L1358" s="244"/>
      <c r="M1358" s="244"/>
      <c r="N1358" s="244"/>
      <c r="O1358" s="244"/>
      <c r="P1358" s="244"/>
    </row>
    <row r="1359" spans="1:16" hidden="1" x14ac:dyDescent="0.35">
      <c r="A1359" s="244"/>
      <c r="B1359" s="244"/>
      <c r="C1359" s="244"/>
      <c r="D1359" s="244"/>
      <c r="E1359" s="244"/>
      <c r="F1359" s="244"/>
      <c r="G1359" s="244"/>
      <c r="H1359" s="244"/>
      <c r="I1359" s="244"/>
      <c r="J1359" s="244"/>
      <c r="K1359" s="244"/>
      <c r="L1359" s="244"/>
      <c r="M1359" s="244"/>
      <c r="N1359" s="244"/>
      <c r="O1359" s="244"/>
      <c r="P1359" s="244"/>
    </row>
    <row r="1360" spans="1:16" hidden="1" x14ac:dyDescent="0.35">
      <c r="A1360" s="244"/>
      <c r="B1360" s="244"/>
      <c r="C1360" s="244"/>
      <c r="D1360" s="244"/>
      <c r="E1360" s="244"/>
      <c r="F1360" s="244"/>
      <c r="G1360" s="244"/>
      <c r="H1360" s="244"/>
      <c r="I1360" s="244"/>
      <c r="J1360" s="244"/>
      <c r="K1360" s="244"/>
      <c r="L1360" s="244"/>
      <c r="M1360" s="244"/>
      <c r="N1360" s="244"/>
      <c r="O1360" s="244"/>
      <c r="P1360" s="244"/>
    </row>
    <row r="1361" spans="1:16" hidden="1" x14ac:dyDescent="0.35">
      <c r="A1361" s="244"/>
      <c r="B1361" s="244"/>
      <c r="C1361" s="244"/>
      <c r="D1361" s="244"/>
      <c r="E1361" s="244"/>
      <c r="F1361" s="244"/>
      <c r="G1361" s="244"/>
      <c r="H1361" s="244"/>
      <c r="I1361" s="244"/>
      <c r="J1361" s="244"/>
      <c r="K1361" s="244"/>
      <c r="L1361" s="244"/>
      <c r="M1361" s="244"/>
      <c r="N1361" s="244"/>
      <c r="O1361" s="244"/>
      <c r="P1361" s="244"/>
    </row>
    <row r="1362" spans="1:16" hidden="1" x14ac:dyDescent="0.35">
      <c r="A1362" s="244"/>
      <c r="B1362" s="244"/>
      <c r="C1362" s="244"/>
      <c r="D1362" s="244"/>
      <c r="E1362" s="244"/>
      <c r="F1362" s="244"/>
      <c r="G1362" s="244"/>
      <c r="H1362" s="244"/>
      <c r="I1362" s="244"/>
      <c r="J1362" s="244"/>
      <c r="K1362" s="244"/>
      <c r="L1362" s="244"/>
      <c r="M1362" s="244"/>
      <c r="N1362" s="244"/>
      <c r="O1362" s="244"/>
      <c r="P1362" s="244"/>
    </row>
    <row r="1363" spans="1:16" hidden="1" x14ac:dyDescent="0.35">
      <c r="A1363" s="244"/>
      <c r="B1363" s="244"/>
      <c r="C1363" s="244"/>
      <c r="D1363" s="244"/>
      <c r="E1363" s="244"/>
      <c r="F1363" s="244"/>
      <c r="G1363" s="244"/>
      <c r="H1363" s="244"/>
      <c r="I1363" s="244"/>
      <c r="J1363" s="244"/>
      <c r="K1363" s="244"/>
      <c r="L1363" s="244"/>
      <c r="M1363" s="244"/>
      <c r="N1363" s="244"/>
      <c r="O1363" s="244"/>
      <c r="P1363" s="244"/>
    </row>
    <row r="1364" spans="1:16" hidden="1" x14ac:dyDescent="0.35">
      <c r="A1364" s="244"/>
      <c r="B1364" s="244"/>
      <c r="C1364" s="244"/>
      <c r="D1364" s="244"/>
      <c r="E1364" s="244"/>
      <c r="F1364" s="244"/>
      <c r="G1364" s="244"/>
      <c r="H1364" s="244"/>
      <c r="I1364" s="244"/>
      <c r="J1364" s="244"/>
      <c r="K1364" s="244"/>
      <c r="L1364" s="244"/>
      <c r="M1364" s="244"/>
      <c r="N1364" s="244"/>
      <c r="O1364" s="244"/>
      <c r="P1364" s="244"/>
    </row>
    <row r="1365" spans="1:16" hidden="1" x14ac:dyDescent="0.35">
      <c r="A1365" s="244"/>
      <c r="B1365" s="244"/>
      <c r="C1365" s="244"/>
      <c r="D1365" s="244"/>
      <c r="E1365" s="244"/>
      <c r="F1365" s="244"/>
      <c r="G1365" s="244"/>
      <c r="H1365" s="244"/>
      <c r="I1365" s="244"/>
      <c r="J1365" s="244"/>
      <c r="K1365" s="244"/>
      <c r="L1365" s="244"/>
      <c r="M1365" s="244"/>
      <c r="N1365" s="244"/>
      <c r="O1365" s="244"/>
      <c r="P1365" s="244"/>
    </row>
    <row r="1366" spans="1:16" hidden="1" x14ac:dyDescent="0.35">
      <c r="A1366" s="244"/>
      <c r="B1366" s="244"/>
      <c r="C1366" s="244"/>
      <c r="D1366" s="244"/>
      <c r="E1366" s="244"/>
      <c r="F1366" s="244"/>
      <c r="G1366" s="244"/>
      <c r="H1366" s="244"/>
      <c r="I1366" s="244"/>
      <c r="J1366" s="244"/>
      <c r="K1366" s="244"/>
      <c r="L1366" s="244"/>
      <c r="M1366" s="244"/>
      <c r="N1366" s="244"/>
      <c r="O1366" s="244"/>
      <c r="P1366" s="244"/>
    </row>
    <row r="1367" spans="1:16" hidden="1" x14ac:dyDescent="0.35">
      <c r="A1367" s="244"/>
      <c r="B1367" s="244"/>
      <c r="C1367" s="244"/>
      <c r="D1367" s="244"/>
      <c r="E1367" s="244"/>
      <c r="F1367" s="244"/>
      <c r="G1367" s="244"/>
      <c r="H1367" s="244"/>
      <c r="I1367" s="244"/>
      <c r="J1367" s="244"/>
      <c r="K1367" s="244"/>
      <c r="L1367" s="244"/>
      <c r="M1367" s="244"/>
      <c r="N1367" s="244"/>
      <c r="O1367" s="244"/>
      <c r="P1367" s="244"/>
    </row>
    <row r="1368" spans="1:16" hidden="1" x14ac:dyDescent="0.35">
      <c r="A1368" s="244"/>
      <c r="B1368" s="244"/>
      <c r="C1368" s="244"/>
      <c r="D1368" s="244"/>
      <c r="E1368" s="244"/>
      <c r="F1368" s="244"/>
      <c r="G1368" s="244"/>
      <c r="H1368" s="244"/>
      <c r="I1368" s="244"/>
      <c r="J1368" s="244"/>
      <c r="K1368" s="244"/>
      <c r="L1368" s="244"/>
      <c r="M1368" s="244"/>
      <c r="N1368" s="244"/>
      <c r="O1368" s="244"/>
      <c r="P1368" s="244"/>
    </row>
    <row r="1369" spans="1:16" hidden="1" x14ac:dyDescent="0.35">
      <c r="A1369" s="244"/>
      <c r="B1369" s="244"/>
      <c r="C1369" s="244"/>
      <c r="D1369" s="244"/>
      <c r="E1369" s="244"/>
      <c r="F1369" s="244"/>
      <c r="G1369" s="244"/>
      <c r="H1369" s="244"/>
      <c r="I1369" s="244"/>
      <c r="J1369" s="244"/>
      <c r="K1369" s="244"/>
      <c r="L1369" s="244"/>
      <c r="M1369" s="244"/>
      <c r="N1369" s="244"/>
      <c r="O1369" s="244"/>
      <c r="P1369" s="244"/>
    </row>
    <row r="1370" spans="1:16" hidden="1" x14ac:dyDescent="0.35">
      <c r="A1370" s="244"/>
      <c r="B1370" s="244"/>
      <c r="C1370" s="244"/>
      <c r="D1370" s="244"/>
      <c r="E1370" s="244"/>
      <c r="F1370" s="244"/>
      <c r="G1370" s="244"/>
      <c r="H1370" s="244"/>
      <c r="I1370" s="244"/>
      <c r="J1370" s="244"/>
      <c r="K1370" s="244"/>
      <c r="L1370" s="244"/>
      <c r="M1370" s="244"/>
      <c r="N1370" s="244"/>
      <c r="O1370" s="244"/>
      <c r="P1370" s="244"/>
    </row>
    <row r="1371" spans="1:16" hidden="1" x14ac:dyDescent="0.35">
      <c r="A1371" s="244"/>
      <c r="B1371" s="244"/>
      <c r="C1371" s="244"/>
      <c r="D1371" s="244"/>
      <c r="E1371" s="244"/>
      <c r="F1371" s="244"/>
      <c r="G1371" s="244"/>
      <c r="H1371" s="244"/>
      <c r="I1371" s="244"/>
      <c r="J1371" s="244"/>
      <c r="K1371" s="244"/>
      <c r="L1371" s="244"/>
      <c r="M1371" s="244"/>
      <c r="N1371" s="244"/>
      <c r="O1371" s="244"/>
      <c r="P1371" s="244"/>
    </row>
    <row r="1372" spans="1:16" hidden="1" x14ac:dyDescent="0.35">
      <c r="A1372" s="244"/>
      <c r="B1372" s="244"/>
      <c r="C1372" s="244"/>
      <c r="D1372" s="244"/>
      <c r="E1372" s="244"/>
      <c r="F1372" s="244"/>
      <c r="G1372" s="244"/>
      <c r="H1372" s="244"/>
      <c r="I1372" s="244"/>
      <c r="J1372" s="244"/>
      <c r="K1372" s="244"/>
      <c r="L1372" s="244"/>
      <c r="M1372" s="244"/>
      <c r="N1372" s="244"/>
      <c r="O1372" s="244"/>
      <c r="P1372" s="244"/>
    </row>
    <row r="1373" spans="1:16" hidden="1" x14ac:dyDescent="0.35">
      <c r="A1373" s="244"/>
      <c r="B1373" s="244"/>
      <c r="C1373" s="244"/>
      <c r="D1373" s="244"/>
      <c r="E1373" s="244"/>
      <c r="F1373" s="244"/>
      <c r="G1373" s="244"/>
      <c r="H1373" s="244"/>
      <c r="I1373" s="244"/>
      <c r="J1373" s="244"/>
      <c r="K1373" s="244"/>
      <c r="L1373" s="244"/>
      <c r="M1373" s="244"/>
      <c r="N1373" s="244"/>
      <c r="O1373" s="244"/>
      <c r="P1373" s="244"/>
    </row>
    <row r="1374" spans="1:16" hidden="1" x14ac:dyDescent="0.35">
      <c r="A1374" s="244"/>
      <c r="B1374" s="244"/>
      <c r="C1374" s="244"/>
      <c r="D1374" s="244"/>
      <c r="E1374" s="244"/>
      <c r="F1374" s="244"/>
      <c r="G1374" s="244"/>
      <c r="H1374" s="244"/>
      <c r="I1374" s="244"/>
      <c r="J1374" s="244"/>
      <c r="K1374" s="244"/>
      <c r="L1374" s="244"/>
      <c r="M1374" s="244"/>
      <c r="N1374" s="244"/>
      <c r="O1374" s="244"/>
      <c r="P1374" s="244"/>
    </row>
    <row r="1375" spans="1:16" hidden="1" x14ac:dyDescent="0.35">
      <c r="A1375" s="244"/>
      <c r="B1375" s="244"/>
      <c r="C1375" s="244"/>
      <c r="D1375" s="244"/>
      <c r="E1375" s="244"/>
      <c r="F1375" s="244"/>
      <c r="G1375" s="244"/>
      <c r="H1375" s="244"/>
      <c r="I1375" s="244"/>
      <c r="J1375" s="244"/>
      <c r="K1375" s="244"/>
      <c r="L1375" s="244"/>
      <c r="M1375" s="244"/>
      <c r="N1375" s="244"/>
      <c r="O1375" s="244"/>
      <c r="P1375" s="244"/>
    </row>
    <row r="1376" spans="1:16" hidden="1" x14ac:dyDescent="0.35">
      <c r="A1376" s="244"/>
      <c r="B1376" s="244"/>
      <c r="C1376" s="244"/>
      <c r="D1376" s="244"/>
      <c r="E1376" s="244"/>
      <c r="F1376" s="244"/>
      <c r="G1376" s="244"/>
      <c r="H1376" s="244"/>
      <c r="I1376" s="244"/>
      <c r="J1376" s="244"/>
      <c r="K1376" s="244"/>
      <c r="L1376" s="244"/>
      <c r="M1376" s="244"/>
      <c r="N1376" s="244"/>
      <c r="O1376" s="244"/>
      <c r="P1376" s="244"/>
    </row>
    <row r="1377" spans="1:16" hidden="1" x14ac:dyDescent="0.35">
      <c r="A1377" s="244"/>
      <c r="B1377" s="244"/>
      <c r="C1377" s="244"/>
      <c r="D1377" s="244"/>
      <c r="E1377" s="244"/>
      <c r="F1377" s="244"/>
      <c r="G1377" s="244"/>
      <c r="H1377" s="244"/>
      <c r="I1377" s="244"/>
      <c r="J1377" s="244"/>
      <c r="K1377" s="244"/>
      <c r="L1377" s="244"/>
      <c r="M1377" s="244"/>
      <c r="N1377" s="244"/>
      <c r="O1377" s="244"/>
      <c r="P1377" s="244"/>
    </row>
    <row r="1378" spans="1:16" hidden="1" x14ac:dyDescent="0.35">
      <c r="A1378" s="244"/>
      <c r="B1378" s="244"/>
      <c r="C1378" s="244"/>
      <c r="D1378" s="244"/>
      <c r="E1378" s="244"/>
      <c r="F1378" s="244"/>
      <c r="G1378" s="244"/>
      <c r="H1378" s="244"/>
      <c r="I1378" s="244"/>
      <c r="J1378" s="244"/>
      <c r="K1378" s="244"/>
      <c r="L1378" s="244"/>
      <c r="M1378" s="244"/>
      <c r="N1378" s="244"/>
      <c r="O1378" s="244"/>
      <c r="P1378" s="244"/>
    </row>
    <row r="1379" spans="1:16" hidden="1" x14ac:dyDescent="0.35">
      <c r="A1379" s="244"/>
      <c r="B1379" s="244"/>
      <c r="C1379" s="244"/>
      <c r="D1379" s="244"/>
      <c r="E1379" s="244"/>
      <c r="F1379" s="244"/>
      <c r="G1379" s="244"/>
      <c r="H1379" s="244"/>
      <c r="I1379" s="244"/>
      <c r="J1379" s="244"/>
      <c r="K1379" s="244"/>
      <c r="L1379" s="244"/>
      <c r="M1379" s="244"/>
      <c r="N1379" s="244"/>
      <c r="O1379" s="244"/>
      <c r="P1379" s="244"/>
    </row>
    <row r="1380" spans="1:16" hidden="1" x14ac:dyDescent="0.35">
      <c r="A1380" s="244"/>
      <c r="B1380" s="244"/>
      <c r="C1380" s="244"/>
      <c r="D1380" s="244"/>
      <c r="E1380" s="244"/>
      <c r="F1380" s="244"/>
      <c r="G1380" s="244"/>
      <c r="H1380" s="244"/>
      <c r="I1380" s="244"/>
      <c r="J1380" s="244"/>
      <c r="K1380" s="244"/>
      <c r="L1380" s="244"/>
      <c r="M1380" s="244"/>
      <c r="N1380" s="244"/>
      <c r="O1380" s="244"/>
      <c r="P1380" s="244"/>
    </row>
    <row r="1381" spans="1:16" hidden="1" x14ac:dyDescent="0.35">
      <c r="A1381" s="244"/>
      <c r="B1381" s="244"/>
      <c r="C1381" s="244"/>
      <c r="D1381" s="244"/>
      <c r="E1381" s="244"/>
      <c r="F1381" s="244"/>
      <c r="G1381" s="244"/>
      <c r="H1381" s="244"/>
      <c r="I1381" s="244"/>
      <c r="J1381" s="244"/>
      <c r="K1381" s="244"/>
      <c r="L1381" s="244"/>
      <c r="M1381" s="244"/>
      <c r="N1381" s="244"/>
      <c r="O1381" s="244"/>
      <c r="P1381" s="244"/>
    </row>
    <row r="1382" spans="1:16" hidden="1" x14ac:dyDescent="0.35">
      <c r="A1382" s="244"/>
      <c r="B1382" s="244"/>
      <c r="C1382" s="244"/>
      <c r="D1382" s="244"/>
      <c r="E1382" s="244"/>
      <c r="F1382" s="244"/>
      <c r="G1382" s="244"/>
      <c r="H1382" s="244"/>
      <c r="I1382" s="244"/>
      <c r="J1382" s="244"/>
      <c r="K1382" s="244"/>
      <c r="L1382" s="244"/>
      <c r="M1382" s="244"/>
      <c r="N1382" s="244"/>
      <c r="O1382" s="244"/>
      <c r="P1382" s="244"/>
    </row>
    <row r="1383" spans="1:16" hidden="1" x14ac:dyDescent="0.35">
      <c r="A1383" s="244"/>
      <c r="B1383" s="244"/>
      <c r="C1383" s="244"/>
      <c r="D1383" s="244"/>
      <c r="E1383" s="244"/>
      <c r="F1383" s="244"/>
      <c r="G1383" s="244"/>
      <c r="H1383" s="244"/>
      <c r="I1383" s="244"/>
      <c r="J1383" s="244"/>
      <c r="K1383" s="244"/>
      <c r="L1383" s="244"/>
      <c r="M1383" s="244"/>
      <c r="N1383" s="244"/>
      <c r="O1383" s="244"/>
      <c r="P1383" s="244"/>
    </row>
    <row r="1384" spans="1:16" hidden="1" x14ac:dyDescent="0.35">
      <c r="A1384" s="244"/>
      <c r="B1384" s="244"/>
      <c r="C1384" s="244"/>
      <c r="D1384" s="244"/>
      <c r="E1384" s="244"/>
      <c r="F1384" s="244"/>
      <c r="G1384" s="244"/>
      <c r="H1384" s="244"/>
      <c r="I1384" s="244"/>
      <c r="J1384" s="244"/>
      <c r="K1384" s="244"/>
      <c r="L1384" s="244"/>
      <c r="M1384" s="244"/>
      <c r="N1384" s="244"/>
      <c r="O1384" s="244"/>
      <c r="P1384" s="244"/>
    </row>
    <row r="1385" spans="1:16" hidden="1" x14ac:dyDescent="0.35">
      <c r="A1385" s="244"/>
      <c r="B1385" s="244"/>
      <c r="C1385" s="244"/>
      <c r="D1385" s="244"/>
      <c r="E1385" s="244"/>
      <c r="F1385" s="244"/>
      <c r="G1385" s="244"/>
      <c r="H1385" s="244"/>
      <c r="I1385" s="244"/>
      <c r="J1385" s="244"/>
      <c r="K1385" s="244"/>
      <c r="L1385" s="244"/>
      <c r="M1385" s="244"/>
      <c r="N1385" s="244"/>
      <c r="O1385" s="244"/>
      <c r="P1385" s="244"/>
    </row>
    <row r="1386" spans="1:16" hidden="1" x14ac:dyDescent="0.35">
      <c r="A1386" s="244"/>
      <c r="B1386" s="244"/>
      <c r="C1386" s="244"/>
      <c r="D1386" s="244"/>
      <c r="E1386" s="244"/>
      <c r="F1386" s="244"/>
      <c r="G1386" s="244"/>
      <c r="H1386" s="244"/>
      <c r="I1386" s="244"/>
      <c r="J1386" s="244"/>
      <c r="K1386" s="244"/>
      <c r="L1386" s="244"/>
      <c r="M1386" s="244"/>
      <c r="N1386" s="244"/>
      <c r="O1386" s="244"/>
      <c r="P1386" s="244"/>
    </row>
    <row r="1387" spans="1:16" hidden="1" x14ac:dyDescent="0.35">
      <c r="A1387" s="244"/>
      <c r="B1387" s="244"/>
      <c r="C1387" s="244"/>
      <c r="D1387" s="244"/>
      <c r="E1387" s="244"/>
      <c r="F1387" s="244"/>
      <c r="G1387" s="244"/>
      <c r="H1387" s="244"/>
      <c r="I1387" s="244"/>
      <c r="J1387" s="244"/>
      <c r="K1387" s="244"/>
      <c r="L1387" s="244"/>
      <c r="M1387" s="244"/>
      <c r="N1387" s="244"/>
      <c r="O1387" s="244"/>
      <c r="P1387" s="244"/>
    </row>
    <row r="1388" spans="1:16" hidden="1" x14ac:dyDescent="0.35">
      <c r="A1388" s="244"/>
      <c r="B1388" s="244"/>
      <c r="C1388" s="244"/>
      <c r="D1388" s="244"/>
      <c r="E1388" s="244"/>
      <c r="F1388" s="244"/>
      <c r="G1388" s="244"/>
      <c r="H1388" s="244"/>
      <c r="I1388" s="244"/>
      <c r="J1388" s="244"/>
      <c r="K1388" s="244"/>
      <c r="L1388" s="244"/>
      <c r="M1388" s="244"/>
      <c r="N1388" s="244"/>
      <c r="O1388" s="244"/>
      <c r="P1388" s="244"/>
    </row>
    <row r="1389" spans="1:16" hidden="1" x14ac:dyDescent="0.35">
      <c r="A1389" s="244"/>
      <c r="B1389" s="244"/>
      <c r="C1389" s="244"/>
      <c r="D1389" s="244"/>
      <c r="E1389" s="244"/>
      <c r="F1389" s="244"/>
      <c r="G1389" s="244"/>
      <c r="H1389" s="244"/>
      <c r="I1389" s="244"/>
      <c r="J1389" s="244"/>
      <c r="K1389" s="244"/>
      <c r="L1389" s="244"/>
      <c r="M1389" s="244"/>
      <c r="N1389" s="244"/>
      <c r="O1389" s="244"/>
      <c r="P1389" s="244"/>
    </row>
    <row r="1390" spans="1:16" hidden="1" x14ac:dyDescent="0.35">
      <c r="A1390" s="244"/>
      <c r="B1390" s="244"/>
      <c r="C1390" s="244"/>
      <c r="D1390" s="244"/>
      <c r="E1390" s="244"/>
      <c r="F1390" s="244"/>
      <c r="G1390" s="244"/>
      <c r="H1390" s="244"/>
      <c r="I1390" s="244"/>
      <c r="J1390" s="244"/>
      <c r="K1390" s="244"/>
      <c r="L1390" s="244"/>
      <c r="M1390" s="244"/>
      <c r="N1390" s="244"/>
      <c r="O1390" s="244"/>
      <c r="P1390" s="244"/>
    </row>
    <row r="1391" spans="1:16" hidden="1" x14ac:dyDescent="0.35">
      <c r="A1391" s="244"/>
      <c r="B1391" s="244"/>
      <c r="C1391" s="244"/>
      <c r="D1391" s="244"/>
      <c r="E1391" s="244"/>
      <c r="F1391" s="244"/>
      <c r="G1391" s="244"/>
      <c r="H1391" s="244"/>
      <c r="I1391" s="244"/>
      <c r="J1391" s="244"/>
      <c r="K1391" s="244"/>
      <c r="L1391" s="244"/>
      <c r="M1391" s="244"/>
      <c r="N1391" s="244"/>
      <c r="O1391" s="244"/>
      <c r="P1391" s="244"/>
    </row>
    <row r="1392" spans="1:16" hidden="1" x14ac:dyDescent="0.35">
      <c r="A1392" s="244"/>
      <c r="B1392" s="244"/>
      <c r="C1392" s="244"/>
      <c r="D1392" s="244"/>
      <c r="E1392" s="244"/>
      <c r="F1392" s="244"/>
      <c r="G1392" s="244"/>
      <c r="H1392" s="244"/>
      <c r="I1392" s="244"/>
      <c r="J1392" s="244"/>
      <c r="K1392" s="244"/>
      <c r="L1392" s="244"/>
      <c r="M1392" s="244"/>
      <c r="N1392" s="244"/>
      <c r="O1392" s="244"/>
      <c r="P1392" s="244"/>
    </row>
    <row r="1393" spans="1:16" hidden="1" x14ac:dyDescent="0.35">
      <c r="A1393" s="244"/>
      <c r="B1393" s="244"/>
      <c r="C1393" s="244"/>
      <c r="D1393" s="244"/>
      <c r="E1393" s="244"/>
      <c r="F1393" s="244"/>
      <c r="G1393" s="244"/>
      <c r="H1393" s="244"/>
      <c r="I1393" s="244"/>
      <c r="J1393" s="244"/>
      <c r="K1393" s="244"/>
      <c r="L1393" s="244"/>
      <c r="M1393" s="244"/>
      <c r="N1393" s="244"/>
      <c r="O1393" s="244"/>
      <c r="P1393" s="244"/>
    </row>
    <row r="1394" spans="1:16" hidden="1" x14ac:dyDescent="0.35">
      <c r="A1394" s="244"/>
      <c r="B1394" s="244"/>
      <c r="C1394" s="244"/>
      <c r="D1394" s="244"/>
      <c r="E1394" s="244"/>
      <c r="F1394" s="244"/>
      <c r="G1394" s="244"/>
      <c r="H1394" s="244"/>
      <c r="I1394" s="244"/>
      <c r="J1394" s="244"/>
      <c r="K1394" s="244"/>
      <c r="L1394" s="244"/>
      <c r="M1394" s="244"/>
      <c r="N1394" s="244"/>
      <c r="O1394" s="244"/>
      <c r="P1394" s="244"/>
    </row>
    <row r="1395" spans="1:16" hidden="1" x14ac:dyDescent="0.35">
      <c r="A1395" s="244"/>
      <c r="B1395" s="244"/>
      <c r="C1395" s="244"/>
      <c r="D1395" s="244"/>
      <c r="E1395" s="244"/>
      <c r="F1395" s="244"/>
      <c r="G1395" s="244"/>
      <c r="H1395" s="244"/>
      <c r="I1395" s="244"/>
      <c r="J1395" s="244"/>
      <c r="K1395" s="244"/>
      <c r="L1395" s="244"/>
      <c r="M1395" s="244"/>
      <c r="N1395" s="244"/>
      <c r="O1395" s="244"/>
      <c r="P1395" s="244"/>
    </row>
    <row r="1396" spans="1:16" hidden="1" x14ac:dyDescent="0.35">
      <c r="A1396" s="244"/>
      <c r="B1396" s="244"/>
      <c r="C1396" s="244"/>
      <c r="D1396" s="244"/>
      <c r="E1396" s="244"/>
      <c r="F1396" s="244"/>
      <c r="G1396" s="244"/>
      <c r="H1396" s="244"/>
      <c r="I1396" s="244"/>
      <c r="J1396" s="244"/>
      <c r="K1396" s="244"/>
      <c r="L1396" s="244"/>
      <c r="M1396" s="244"/>
      <c r="N1396" s="244"/>
      <c r="O1396" s="244"/>
      <c r="P1396" s="244"/>
    </row>
    <row r="1397" spans="1:16" hidden="1" x14ac:dyDescent="0.35">
      <c r="A1397" s="244"/>
      <c r="B1397" s="244"/>
      <c r="C1397" s="244"/>
      <c r="D1397" s="244"/>
      <c r="E1397" s="244"/>
      <c r="F1397" s="244"/>
      <c r="G1397" s="244"/>
      <c r="H1397" s="244"/>
      <c r="I1397" s="244"/>
      <c r="J1397" s="244"/>
      <c r="K1397" s="244"/>
      <c r="L1397" s="244"/>
      <c r="M1397" s="244"/>
      <c r="N1397" s="244"/>
      <c r="O1397" s="244"/>
      <c r="P1397" s="244"/>
    </row>
    <row r="1398" spans="1:16" hidden="1" x14ac:dyDescent="0.35">
      <c r="A1398" s="244"/>
      <c r="B1398" s="244"/>
      <c r="C1398" s="244"/>
      <c r="D1398" s="244"/>
      <c r="E1398" s="244"/>
      <c r="F1398" s="244"/>
      <c r="G1398" s="244"/>
      <c r="H1398" s="244"/>
      <c r="I1398" s="244"/>
      <c r="J1398" s="244"/>
      <c r="K1398" s="244"/>
      <c r="L1398" s="244"/>
      <c r="M1398" s="244"/>
      <c r="N1398" s="244"/>
      <c r="O1398" s="244"/>
      <c r="P1398" s="244"/>
    </row>
    <row r="1399" spans="1:16" hidden="1" x14ac:dyDescent="0.35">
      <c r="A1399" s="244"/>
      <c r="B1399" s="244"/>
      <c r="C1399" s="244"/>
      <c r="D1399" s="244"/>
      <c r="E1399" s="244"/>
      <c r="F1399" s="244"/>
      <c r="G1399" s="244"/>
      <c r="H1399" s="244"/>
      <c r="I1399" s="244"/>
      <c r="J1399" s="244"/>
      <c r="K1399" s="244"/>
      <c r="L1399" s="244"/>
      <c r="M1399" s="244"/>
      <c r="N1399" s="244"/>
      <c r="O1399" s="244"/>
      <c r="P1399" s="244"/>
    </row>
    <row r="1400" spans="1:16" hidden="1" x14ac:dyDescent="0.35">
      <c r="A1400" s="244"/>
      <c r="B1400" s="244"/>
      <c r="C1400" s="244"/>
      <c r="D1400" s="244"/>
      <c r="E1400" s="244"/>
      <c r="F1400" s="244"/>
      <c r="G1400" s="244"/>
      <c r="H1400" s="244"/>
      <c r="I1400" s="244"/>
      <c r="J1400" s="244"/>
      <c r="K1400" s="244"/>
      <c r="L1400" s="244"/>
      <c r="M1400" s="244"/>
      <c r="N1400" s="244"/>
      <c r="O1400" s="244"/>
      <c r="P1400" s="244"/>
    </row>
    <row r="1401" spans="1:16" hidden="1" x14ac:dyDescent="0.35">
      <c r="A1401" s="244"/>
      <c r="B1401" s="244"/>
      <c r="C1401" s="244"/>
      <c r="D1401" s="244"/>
      <c r="E1401" s="244"/>
      <c r="F1401" s="244"/>
      <c r="G1401" s="244"/>
      <c r="H1401" s="244"/>
      <c r="I1401" s="244"/>
      <c r="J1401" s="244"/>
      <c r="K1401" s="244"/>
      <c r="L1401" s="244"/>
      <c r="M1401" s="244"/>
      <c r="N1401" s="244"/>
      <c r="O1401" s="244"/>
      <c r="P1401" s="244"/>
    </row>
    <row r="1402" spans="1:16" hidden="1" x14ac:dyDescent="0.35">
      <c r="A1402" s="244"/>
      <c r="B1402" s="244"/>
      <c r="C1402" s="244"/>
      <c r="D1402" s="244"/>
      <c r="E1402" s="244"/>
      <c r="F1402" s="244"/>
      <c r="G1402" s="244"/>
      <c r="H1402" s="244"/>
      <c r="I1402" s="244"/>
      <c r="J1402" s="244"/>
      <c r="K1402" s="244"/>
      <c r="L1402" s="244"/>
      <c r="M1402" s="244"/>
      <c r="N1402" s="244"/>
      <c r="O1402" s="244"/>
      <c r="P1402" s="244"/>
    </row>
    <row r="1403" spans="1:16" hidden="1" x14ac:dyDescent="0.35">
      <c r="A1403" s="244"/>
      <c r="B1403" s="244"/>
      <c r="C1403" s="244"/>
      <c r="D1403" s="244"/>
      <c r="E1403" s="244"/>
      <c r="F1403" s="244"/>
      <c r="G1403" s="244"/>
      <c r="H1403" s="244"/>
      <c r="I1403" s="244"/>
      <c r="J1403" s="244"/>
      <c r="K1403" s="244"/>
      <c r="L1403" s="244"/>
      <c r="M1403" s="244"/>
      <c r="N1403" s="244"/>
      <c r="O1403" s="244"/>
      <c r="P1403" s="244"/>
    </row>
    <row r="1404" spans="1:16" hidden="1" x14ac:dyDescent="0.35">
      <c r="A1404" s="244"/>
      <c r="B1404" s="244"/>
      <c r="C1404" s="244"/>
      <c r="D1404" s="244"/>
      <c r="E1404" s="244"/>
      <c r="F1404" s="244"/>
      <c r="G1404" s="244"/>
      <c r="H1404" s="244"/>
      <c r="I1404" s="244"/>
      <c r="J1404" s="244"/>
      <c r="K1404" s="244"/>
      <c r="L1404" s="244"/>
      <c r="M1404" s="244"/>
      <c r="N1404" s="244"/>
      <c r="O1404" s="244"/>
      <c r="P1404" s="244"/>
    </row>
    <row r="1405" spans="1:16" hidden="1" x14ac:dyDescent="0.35">
      <c r="A1405" s="244"/>
      <c r="B1405" s="244"/>
      <c r="C1405" s="244"/>
      <c r="D1405" s="244"/>
      <c r="E1405" s="244"/>
      <c r="F1405" s="244"/>
      <c r="G1405" s="244"/>
      <c r="H1405" s="244"/>
      <c r="I1405" s="244"/>
      <c r="J1405" s="244"/>
      <c r="K1405" s="244"/>
      <c r="L1405" s="244"/>
      <c r="M1405" s="244"/>
      <c r="N1405" s="244"/>
      <c r="O1405" s="244"/>
      <c r="P1405" s="244"/>
    </row>
    <row r="1406" spans="1:16" hidden="1" x14ac:dyDescent="0.35">
      <c r="A1406" s="244"/>
      <c r="B1406" s="244"/>
      <c r="C1406" s="244"/>
      <c r="D1406" s="244"/>
      <c r="E1406" s="244"/>
      <c r="F1406" s="244"/>
      <c r="G1406" s="244"/>
      <c r="H1406" s="244"/>
      <c r="I1406" s="244"/>
      <c r="J1406" s="244"/>
      <c r="K1406" s="244"/>
      <c r="L1406" s="244"/>
      <c r="M1406" s="244"/>
      <c r="N1406" s="244"/>
      <c r="O1406" s="244"/>
      <c r="P1406" s="244"/>
    </row>
    <row r="1407" spans="1:16" hidden="1" x14ac:dyDescent="0.35">
      <c r="A1407" s="244"/>
      <c r="B1407" s="244"/>
      <c r="C1407" s="244"/>
      <c r="D1407" s="244"/>
      <c r="E1407" s="244"/>
      <c r="F1407" s="244"/>
      <c r="G1407" s="244"/>
      <c r="H1407" s="244"/>
      <c r="I1407" s="244"/>
      <c r="J1407" s="244"/>
      <c r="K1407" s="244"/>
      <c r="L1407" s="244"/>
      <c r="M1407" s="244"/>
      <c r="N1407" s="244"/>
      <c r="O1407" s="244"/>
      <c r="P1407" s="244"/>
    </row>
    <row r="1408" spans="1:16" hidden="1" x14ac:dyDescent="0.35">
      <c r="A1408" s="244"/>
      <c r="B1408" s="244"/>
      <c r="C1408" s="244"/>
      <c r="D1408" s="244"/>
      <c r="E1408" s="244"/>
      <c r="F1408" s="244"/>
      <c r="G1408" s="244"/>
      <c r="H1408" s="244"/>
      <c r="I1408" s="244"/>
      <c r="J1408" s="244"/>
      <c r="K1408" s="244"/>
      <c r="L1408" s="244"/>
      <c r="M1408" s="244"/>
      <c r="N1408" s="244"/>
      <c r="O1408" s="244"/>
      <c r="P1408" s="244"/>
    </row>
    <row r="1409" spans="1:16" hidden="1" x14ac:dyDescent="0.35">
      <c r="A1409" s="244"/>
      <c r="B1409" s="244"/>
      <c r="C1409" s="244"/>
      <c r="D1409" s="244"/>
      <c r="E1409" s="244"/>
      <c r="F1409" s="244"/>
      <c r="G1409" s="244"/>
      <c r="H1409" s="244"/>
      <c r="I1409" s="244"/>
      <c r="J1409" s="244"/>
      <c r="K1409" s="244"/>
      <c r="L1409" s="244"/>
      <c r="M1409" s="244"/>
      <c r="N1409" s="244"/>
      <c r="O1409" s="244"/>
      <c r="P1409" s="244"/>
    </row>
    <row r="1410" spans="1:16" hidden="1" x14ac:dyDescent="0.35">
      <c r="A1410" s="244"/>
      <c r="B1410" s="244"/>
      <c r="C1410" s="244"/>
      <c r="D1410" s="244"/>
      <c r="E1410" s="244"/>
      <c r="F1410" s="244"/>
      <c r="G1410" s="244"/>
      <c r="H1410" s="244"/>
      <c r="I1410" s="244"/>
      <c r="J1410" s="244"/>
      <c r="K1410" s="244"/>
      <c r="L1410" s="244"/>
      <c r="M1410" s="244"/>
      <c r="N1410" s="244"/>
      <c r="O1410" s="244"/>
      <c r="P1410" s="244"/>
    </row>
    <row r="1411" spans="1:16" hidden="1" x14ac:dyDescent="0.35">
      <c r="A1411" s="244"/>
      <c r="B1411" s="244"/>
      <c r="C1411" s="244"/>
      <c r="D1411" s="244"/>
      <c r="E1411" s="244"/>
      <c r="F1411" s="244"/>
      <c r="G1411" s="244"/>
      <c r="H1411" s="244"/>
      <c r="I1411" s="244"/>
      <c r="J1411" s="244"/>
      <c r="K1411" s="244"/>
      <c r="L1411" s="244"/>
      <c r="M1411" s="244"/>
      <c r="N1411" s="244"/>
      <c r="O1411" s="244"/>
      <c r="P1411" s="244"/>
    </row>
    <row r="1412" spans="1:16" hidden="1" x14ac:dyDescent="0.35">
      <c r="A1412" s="244"/>
      <c r="B1412" s="244"/>
      <c r="C1412" s="244"/>
      <c r="D1412" s="244"/>
      <c r="E1412" s="244"/>
      <c r="F1412" s="244"/>
      <c r="G1412" s="244"/>
      <c r="H1412" s="244"/>
      <c r="I1412" s="244"/>
      <c r="J1412" s="244"/>
      <c r="K1412" s="244"/>
      <c r="L1412" s="244"/>
      <c r="M1412" s="244"/>
      <c r="N1412" s="244"/>
      <c r="O1412" s="244"/>
      <c r="P1412" s="244"/>
    </row>
    <row r="1413" spans="1:16" hidden="1" x14ac:dyDescent="0.35">
      <c r="A1413" s="244"/>
      <c r="B1413" s="244"/>
      <c r="C1413" s="244"/>
      <c r="D1413" s="244"/>
      <c r="E1413" s="244"/>
      <c r="F1413" s="244"/>
      <c r="G1413" s="244"/>
      <c r="H1413" s="244"/>
      <c r="I1413" s="244"/>
      <c r="J1413" s="244"/>
      <c r="K1413" s="244"/>
      <c r="L1413" s="244"/>
      <c r="M1413" s="244"/>
      <c r="N1413" s="244"/>
      <c r="O1413" s="244"/>
      <c r="P1413" s="244"/>
    </row>
    <row r="1414" spans="1:16" hidden="1" x14ac:dyDescent="0.35">
      <c r="A1414" s="244"/>
      <c r="B1414" s="244"/>
      <c r="C1414" s="244"/>
      <c r="D1414" s="244"/>
      <c r="E1414" s="244"/>
      <c r="F1414" s="244"/>
      <c r="G1414" s="244"/>
      <c r="H1414" s="244"/>
      <c r="I1414" s="244"/>
      <c r="J1414" s="244"/>
      <c r="K1414" s="244"/>
      <c r="L1414" s="244"/>
      <c r="M1414" s="244"/>
      <c r="N1414" s="244"/>
      <c r="O1414" s="244"/>
      <c r="P1414" s="244"/>
    </row>
    <row r="1415" spans="1:16" hidden="1" x14ac:dyDescent="0.35">
      <c r="A1415" s="244"/>
      <c r="B1415" s="244"/>
      <c r="C1415" s="244"/>
      <c r="D1415" s="244"/>
      <c r="E1415" s="244"/>
      <c r="F1415" s="244"/>
      <c r="G1415" s="244"/>
      <c r="H1415" s="244"/>
      <c r="I1415" s="244"/>
      <c r="J1415" s="244"/>
      <c r="K1415" s="244"/>
      <c r="L1415" s="244"/>
      <c r="M1415" s="244"/>
      <c r="N1415" s="244"/>
      <c r="O1415" s="244"/>
      <c r="P1415" s="244"/>
    </row>
    <row r="1416" spans="1:16" hidden="1" x14ac:dyDescent="0.35">
      <c r="A1416" s="244"/>
      <c r="B1416" s="244"/>
      <c r="C1416" s="244"/>
      <c r="D1416" s="244"/>
      <c r="E1416" s="244"/>
      <c r="F1416" s="244"/>
      <c r="G1416" s="244"/>
      <c r="H1416" s="244"/>
      <c r="I1416" s="244"/>
      <c r="J1416" s="244"/>
      <c r="K1416" s="244"/>
      <c r="L1416" s="244"/>
      <c r="M1416" s="244"/>
      <c r="N1416" s="244"/>
      <c r="O1416" s="244"/>
      <c r="P1416" s="244"/>
    </row>
    <row r="1417" spans="1:16" hidden="1" x14ac:dyDescent="0.35">
      <c r="A1417" s="244"/>
      <c r="B1417" s="244"/>
      <c r="C1417" s="244"/>
      <c r="D1417" s="244"/>
      <c r="E1417" s="244"/>
      <c r="F1417" s="244"/>
      <c r="G1417" s="244"/>
      <c r="H1417" s="244"/>
      <c r="I1417" s="244"/>
      <c r="J1417" s="244"/>
      <c r="K1417" s="244"/>
      <c r="L1417" s="244"/>
      <c r="M1417" s="244"/>
      <c r="N1417" s="244"/>
      <c r="O1417" s="244"/>
      <c r="P1417" s="244"/>
    </row>
    <row r="1418" spans="1:16" hidden="1" x14ac:dyDescent="0.35">
      <c r="A1418" s="244"/>
      <c r="B1418" s="244"/>
      <c r="C1418" s="244"/>
      <c r="D1418" s="244"/>
      <c r="E1418" s="244"/>
      <c r="F1418" s="244"/>
      <c r="G1418" s="244"/>
      <c r="H1418" s="244"/>
      <c r="I1418" s="244"/>
      <c r="J1418" s="244"/>
      <c r="K1418" s="244"/>
      <c r="L1418" s="244"/>
      <c r="M1418" s="244"/>
      <c r="N1418" s="244"/>
      <c r="O1418" s="244"/>
      <c r="P1418" s="244"/>
    </row>
    <row r="1419" spans="1:16" hidden="1" x14ac:dyDescent="0.35">
      <c r="A1419" s="244"/>
      <c r="B1419" s="244"/>
      <c r="C1419" s="244"/>
      <c r="D1419" s="244"/>
      <c r="E1419" s="244"/>
      <c r="F1419" s="244"/>
      <c r="G1419" s="244"/>
      <c r="H1419" s="244"/>
      <c r="I1419" s="244"/>
      <c r="J1419" s="244"/>
      <c r="K1419" s="244"/>
      <c r="L1419" s="244"/>
      <c r="M1419" s="244"/>
      <c r="N1419" s="244"/>
      <c r="O1419" s="244"/>
      <c r="P1419" s="244"/>
    </row>
    <row r="1420" spans="1:16" hidden="1" x14ac:dyDescent="0.35">
      <c r="A1420" s="244"/>
      <c r="B1420" s="244"/>
      <c r="C1420" s="244"/>
      <c r="D1420" s="244"/>
      <c r="E1420" s="244"/>
      <c r="F1420" s="244"/>
      <c r="G1420" s="244"/>
      <c r="H1420" s="244"/>
      <c r="I1420" s="244"/>
      <c r="J1420" s="244"/>
      <c r="K1420" s="244"/>
      <c r="L1420" s="244"/>
      <c r="M1420" s="244"/>
      <c r="N1420" s="244"/>
      <c r="O1420" s="244"/>
      <c r="P1420" s="244"/>
    </row>
    <row r="1421" spans="1:16" hidden="1" x14ac:dyDescent="0.35">
      <c r="A1421" s="244"/>
      <c r="B1421" s="244"/>
      <c r="C1421" s="244"/>
      <c r="D1421" s="244"/>
      <c r="E1421" s="244"/>
      <c r="F1421" s="244"/>
      <c r="G1421" s="244"/>
      <c r="H1421" s="244"/>
      <c r="I1421" s="244"/>
      <c r="J1421" s="244"/>
      <c r="K1421" s="244"/>
      <c r="L1421" s="244"/>
      <c r="M1421" s="244"/>
      <c r="N1421" s="244"/>
      <c r="O1421" s="244"/>
      <c r="P1421" s="244"/>
    </row>
    <row r="1422" spans="1:16" hidden="1" x14ac:dyDescent="0.35">
      <c r="A1422" s="244"/>
      <c r="B1422" s="244"/>
      <c r="C1422" s="244"/>
      <c r="D1422" s="244"/>
      <c r="E1422" s="244"/>
      <c r="F1422" s="244"/>
      <c r="G1422" s="244"/>
      <c r="H1422" s="244"/>
      <c r="I1422" s="244"/>
      <c r="J1422" s="244"/>
      <c r="K1422" s="244"/>
      <c r="L1422" s="244"/>
      <c r="M1422" s="244"/>
      <c r="N1422" s="244"/>
      <c r="O1422" s="244"/>
      <c r="P1422" s="244"/>
    </row>
    <row r="1423" spans="1:16" hidden="1" x14ac:dyDescent="0.35">
      <c r="A1423" s="244"/>
      <c r="B1423" s="244"/>
      <c r="C1423" s="244"/>
      <c r="D1423" s="244"/>
      <c r="E1423" s="244"/>
      <c r="F1423" s="244"/>
      <c r="G1423" s="244"/>
      <c r="H1423" s="244"/>
      <c r="I1423" s="244"/>
      <c r="J1423" s="244"/>
      <c r="K1423" s="244"/>
      <c r="L1423" s="244"/>
      <c r="M1423" s="244"/>
      <c r="N1423" s="244"/>
      <c r="O1423" s="244"/>
      <c r="P1423" s="244"/>
    </row>
    <row r="1424" spans="1:16" hidden="1" x14ac:dyDescent="0.35">
      <c r="A1424" s="244"/>
      <c r="B1424" s="244"/>
      <c r="C1424" s="244"/>
      <c r="D1424" s="244"/>
      <c r="E1424" s="244"/>
      <c r="F1424" s="244"/>
      <c r="G1424" s="244"/>
      <c r="H1424" s="244"/>
      <c r="I1424" s="244"/>
      <c r="J1424" s="244"/>
      <c r="K1424" s="244"/>
      <c r="L1424" s="244"/>
      <c r="M1424" s="244"/>
      <c r="N1424" s="244"/>
      <c r="O1424" s="244"/>
      <c r="P1424" s="244"/>
    </row>
    <row r="1425" spans="1:16" hidden="1" x14ac:dyDescent="0.35">
      <c r="A1425" s="244"/>
      <c r="B1425" s="244"/>
      <c r="C1425" s="244"/>
      <c r="D1425" s="244"/>
      <c r="E1425" s="244"/>
      <c r="F1425" s="244"/>
      <c r="G1425" s="244"/>
      <c r="H1425" s="244"/>
      <c r="I1425" s="244"/>
      <c r="J1425" s="244"/>
      <c r="K1425" s="244"/>
      <c r="L1425" s="244"/>
      <c r="M1425" s="244"/>
      <c r="N1425" s="244"/>
      <c r="O1425" s="244"/>
      <c r="P1425" s="244"/>
    </row>
    <row r="1426" spans="1:16" hidden="1" x14ac:dyDescent="0.35">
      <c r="E1426" s="244"/>
      <c r="F1426" s="244"/>
      <c r="G1426" s="244"/>
      <c r="H1426" s="244"/>
      <c r="I1426" s="244"/>
      <c r="J1426" s="244"/>
      <c r="K1426" s="244"/>
      <c r="L1426" s="244"/>
      <c r="M1426" s="244"/>
      <c r="N1426" s="244"/>
      <c r="O1426" s="244"/>
      <c r="P1426" s="244"/>
    </row>
    <row r="1428" spans="1:16" hidden="1" x14ac:dyDescent="0.35">
      <c r="A1428" s="244"/>
      <c r="B1428" s="244"/>
      <c r="C1428" s="244"/>
      <c r="D1428" s="244"/>
    </row>
    <row r="1429" spans="1:16" hidden="1" x14ac:dyDescent="0.35">
      <c r="A1429" s="244"/>
      <c r="B1429" s="244"/>
      <c r="C1429" s="244"/>
      <c r="D1429" s="244"/>
      <c r="E1429" s="244"/>
      <c r="F1429" s="244"/>
      <c r="G1429" s="244"/>
      <c r="H1429" s="244"/>
      <c r="I1429" s="244"/>
      <c r="J1429" s="244"/>
      <c r="K1429" s="244"/>
      <c r="L1429" s="244"/>
      <c r="M1429" s="244"/>
      <c r="N1429" s="244"/>
      <c r="O1429" s="244"/>
      <c r="P1429" s="244"/>
    </row>
    <row r="1430" spans="1:16" hidden="1" x14ac:dyDescent="0.35">
      <c r="A1430" s="244"/>
      <c r="B1430" s="244"/>
      <c r="C1430" s="244"/>
      <c r="D1430" s="244"/>
      <c r="E1430" s="244"/>
      <c r="F1430" s="244"/>
      <c r="G1430" s="244"/>
      <c r="H1430" s="244"/>
      <c r="I1430" s="244"/>
      <c r="J1430" s="244"/>
      <c r="K1430" s="244"/>
      <c r="L1430" s="244"/>
      <c r="M1430" s="244"/>
      <c r="N1430" s="244"/>
      <c r="O1430" s="244"/>
      <c r="P1430" s="244"/>
    </row>
    <row r="1431" spans="1:16" hidden="1" x14ac:dyDescent="0.35">
      <c r="A1431" s="244"/>
      <c r="B1431" s="244"/>
      <c r="C1431" s="244"/>
      <c r="D1431" s="244"/>
      <c r="E1431" s="244"/>
      <c r="F1431" s="244"/>
      <c r="G1431" s="244"/>
      <c r="H1431" s="244"/>
      <c r="I1431" s="244"/>
      <c r="J1431" s="244"/>
      <c r="K1431" s="244"/>
      <c r="L1431" s="244"/>
      <c r="M1431" s="244"/>
      <c r="N1431" s="244"/>
      <c r="O1431" s="244"/>
      <c r="P1431" s="244"/>
    </row>
    <row r="1432" spans="1:16" hidden="1" x14ac:dyDescent="0.35">
      <c r="A1432" s="244"/>
      <c r="B1432" s="244"/>
      <c r="C1432" s="244"/>
      <c r="D1432" s="244"/>
      <c r="E1432" s="244"/>
      <c r="F1432" s="244"/>
      <c r="G1432" s="244"/>
      <c r="H1432" s="244"/>
      <c r="I1432" s="244"/>
      <c r="J1432" s="244"/>
      <c r="K1432" s="244"/>
      <c r="L1432" s="244"/>
      <c r="M1432" s="244"/>
      <c r="N1432" s="244"/>
      <c r="O1432" s="244"/>
      <c r="P1432" s="244"/>
    </row>
    <row r="1433" spans="1:16" hidden="1" x14ac:dyDescent="0.35">
      <c r="A1433" s="244"/>
      <c r="B1433" s="244"/>
      <c r="C1433" s="244"/>
      <c r="D1433" s="244"/>
      <c r="E1433" s="244"/>
      <c r="F1433" s="244"/>
      <c r="G1433" s="244"/>
      <c r="H1433" s="244"/>
      <c r="I1433" s="244"/>
      <c r="J1433" s="244"/>
      <c r="K1433" s="244"/>
      <c r="L1433" s="244"/>
      <c r="M1433" s="244"/>
      <c r="N1433" s="244"/>
      <c r="O1433" s="244"/>
      <c r="P1433" s="244"/>
    </row>
    <row r="1434" spans="1:16" hidden="1" x14ac:dyDescent="0.35">
      <c r="A1434" s="244"/>
      <c r="B1434" s="244"/>
      <c r="C1434" s="244"/>
      <c r="D1434" s="244"/>
      <c r="E1434" s="244"/>
      <c r="F1434" s="244"/>
      <c r="G1434" s="244"/>
      <c r="H1434" s="244"/>
      <c r="I1434" s="244"/>
      <c r="J1434" s="244"/>
      <c r="K1434" s="244"/>
      <c r="L1434" s="244"/>
      <c r="M1434" s="244"/>
      <c r="N1434" s="244"/>
      <c r="O1434" s="244"/>
      <c r="P1434" s="244"/>
    </row>
    <row r="1435" spans="1:16" hidden="1" x14ac:dyDescent="0.35">
      <c r="A1435" s="244"/>
      <c r="B1435" s="244"/>
      <c r="C1435" s="244"/>
      <c r="D1435" s="244"/>
      <c r="E1435" s="244"/>
      <c r="F1435" s="244"/>
      <c r="G1435" s="244"/>
      <c r="H1435" s="244"/>
      <c r="I1435" s="244"/>
      <c r="J1435" s="244"/>
      <c r="K1435" s="244"/>
      <c r="L1435" s="244"/>
      <c r="M1435" s="244"/>
      <c r="N1435" s="244"/>
      <c r="O1435" s="244"/>
      <c r="P1435" s="244"/>
    </row>
    <row r="1436" spans="1:16" hidden="1" x14ac:dyDescent="0.35">
      <c r="A1436" s="244"/>
      <c r="B1436" s="244"/>
      <c r="C1436" s="244"/>
      <c r="D1436" s="244"/>
      <c r="E1436" s="244"/>
      <c r="F1436" s="244"/>
      <c r="G1436" s="244"/>
      <c r="H1436" s="244"/>
      <c r="I1436" s="244"/>
      <c r="J1436" s="244"/>
      <c r="K1436" s="244"/>
      <c r="L1436" s="244"/>
      <c r="M1436" s="244"/>
      <c r="N1436" s="244"/>
      <c r="O1436" s="244"/>
      <c r="P1436" s="244"/>
    </row>
    <row r="1437" spans="1:16" hidden="1" x14ac:dyDescent="0.35">
      <c r="A1437" s="244"/>
      <c r="B1437" s="244"/>
      <c r="C1437" s="244"/>
      <c r="D1437" s="244"/>
      <c r="E1437" s="244"/>
      <c r="F1437" s="244"/>
      <c r="G1437" s="244"/>
      <c r="H1437" s="244"/>
      <c r="I1437" s="244"/>
      <c r="J1437" s="244"/>
      <c r="K1437" s="244"/>
      <c r="L1437" s="244"/>
      <c r="M1437" s="244"/>
      <c r="N1437" s="244"/>
      <c r="O1437" s="244"/>
      <c r="P1437" s="244"/>
    </row>
    <row r="1438" spans="1:16" hidden="1" x14ac:dyDescent="0.35">
      <c r="A1438" s="244"/>
      <c r="B1438" s="244"/>
      <c r="C1438" s="244"/>
      <c r="D1438" s="244"/>
      <c r="E1438" s="244"/>
      <c r="F1438" s="244"/>
      <c r="G1438" s="244"/>
      <c r="H1438" s="244"/>
      <c r="I1438" s="244"/>
      <c r="J1438" s="244"/>
      <c r="K1438" s="244"/>
      <c r="L1438" s="244"/>
      <c r="M1438" s="244"/>
      <c r="N1438" s="244"/>
      <c r="O1438" s="244"/>
      <c r="P1438" s="244"/>
    </row>
    <row r="1439" spans="1:16" hidden="1" x14ac:dyDescent="0.35">
      <c r="A1439" s="244"/>
      <c r="B1439" s="244"/>
      <c r="C1439" s="244"/>
      <c r="D1439" s="244"/>
      <c r="E1439" s="244"/>
      <c r="F1439" s="244"/>
      <c r="G1439" s="244"/>
      <c r="H1439" s="244"/>
      <c r="I1439" s="244"/>
      <c r="J1439" s="244"/>
      <c r="K1439" s="244"/>
      <c r="L1439" s="244"/>
      <c r="M1439" s="244"/>
      <c r="N1439" s="244"/>
      <c r="O1439" s="244"/>
      <c r="P1439" s="244"/>
    </row>
    <row r="1440" spans="1:16" hidden="1" x14ac:dyDescent="0.35">
      <c r="A1440" s="244"/>
      <c r="B1440" s="244"/>
      <c r="C1440" s="244"/>
      <c r="D1440" s="244"/>
      <c r="E1440" s="244"/>
      <c r="F1440" s="244"/>
      <c r="G1440" s="244"/>
      <c r="H1440" s="244"/>
      <c r="I1440" s="244"/>
      <c r="J1440" s="244"/>
      <c r="K1440" s="244"/>
      <c r="L1440" s="244"/>
      <c r="M1440" s="244"/>
      <c r="N1440" s="244"/>
      <c r="O1440" s="244"/>
      <c r="P1440" s="244"/>
    </row>
    <row r="1441" spans="1:16" hidden="1" x14ac:dyDescent="0.35">
      <c r="A1441" s="244"/>
      <c r="B1441" s="244"/>
      <c r="C1441" s="244"/>
      <c r="D1441" s="244"/>
      <c r="E1441" s="244"/>
      <c r="F1441" s="244"/>
      <c r="G1441" s="244"/>
      <c r="H1441" s="244"/>
      <c r="I1441" s="244"/>
      <c r="J1441" s="244"/>
      <c r="K1441" s="244"/>
      <c r="L1441" s="244"/>
      <c r="M1441" s="244"/>
      <c r="N1441" s="244"/>
      <c r="O1441" s="244"/>
      <c r="P1441" s="244"/>
    </row>
    <row r="1442" spans="1:16" hidden="1" x14ac:dyDescent="0.35">
      <c r="A1442" s="244"/>
      <c r="B1442" s="244"/>
      <c r="C1442" s="244"/>
      <c r="D1442" s="244"/>
      <c r="E1442" s="244"/>
      <c r="F1442" s="244"/>
      <c r="G1442" s="244"/>
      <c r="H1442" s="244"/>
      <c r="I1442" s="244"/>
      <c r="J1442" s="244"/>
      <c r="K1442" s="244"/>
      <c r="L1442" s="244"/>
      <c r="M1442" s="244"/>
      <c r="N1442" s="244"/>
      <c r="O1442" s="244"/>
      <c r="P1442" s="244"/>
    </row>
    <row r="1443" spans="1:16" hidden="1" x14ac:dyDescent="0.35">
      <c r="A1443" s="244"/>
      <c r="B1443" s="244"/>
      <c r="C1443" s="244"/>
      <c r="D1443" s="244"/>
      <c r="E1443" s="244"/>
      <c r="F1443" s="244"/>
      <c r="G1443" s="244"/>
      <c r="H1443" s="244"/>
      <c r="I1443" s="244"/>
      <c r="J1443" s="244"/>
      <c r="K1443" s="244"/>
      <c r="L1443" s="244"/>
      <c r="M1443" s="244"/>
      <c r="N1443" s="244"/>
      <c r="O1443" s="244"/>
      <c r="P1443" s="244"/>
    </row>
    <row r="1444" spans="1:16" hidden="1" x14ac:dyDescent="0.35">
      <c r="A1444" s="244"/>
      <c r="B1444" s="244"/>
      <c r="C1444" s="244"/>
      <c r="D1444" s="244"/>
      <c r="E1444" s="244"/>
      <c r="F1444" s="244"/>
      <c r="G1444" s="244"/>
      <c r="H1444" s="244"/>
      <c r="I1444" s="244"/>
      <c r="J1444" s="244"/>
      <c r="K1444" s="244"/>
      <c r="L1444" s="244"/>
      <c r="M1444" s="244"/>
      <c r="N1444" s="244"/>
      <c r="O1444" s="244"/>
      <c r="P1444" s="244"/>
    </row>
    <row r="1445" spans="1:16" hidden="1" x14ac:dyDescent="0.35">
      <c r="A1445" s="244"/>
      <c r="B1445" s="244"/>
      <c r="C1445" s="244"/>
      <c r="D1445" s="244"/>
      <c r="E1445" s="244"/>
      <c r="F1445" s="244"/>
      <c r="G1445" s="244"/>
      <c r="H1445" s="244"/>
      <c r="I1445" s="244"/>
      <c r="J1445" s="244"/>
      <c r="K1445" s="244"/>
      <c r="L1445" s="244"/>
      <c r="M1445" s="244"/>
      <c r="N1445" s="244"/>
      <c r="O1445" s="244"/>
      <c r="P1445" s="244"/>
    </row>
    <row r="1446" spans="1:16" hidden="1" x14ac:dyDescent="0.35">
      <c r="A1446" s="244"/>
      <c r="B1446" s="244"/>
      <c r="C1446" s="244"/>
      <c r="D1446" s="244"/>
      <c r="E1446" s="244"/>
      <c r="F1446" s="244"/>
      <c r="G1446" s="244"/>
      <c r="H1446" s="244"/>
      <c r="I1446" s="244"/>
      <c r="J1446" s="244"/>
      <c r="K1446" s="244"/>
      <c r="L1446" s="244"/>
      <c r="M1446" s="244"/>
      <c r="N1446" s="244"/>
      <c r="O1446" s="244"/>
      <c r="P1446" s="244"/>
    </row>
    <row r="1447" spans="1:16" hidden="1" x14ac:dyDescent="0.35">
      <c r="A1447" s="244"/>
      <c r="B1447" s="244"/>
      <c r="C1447" s="244"/>
      <c r="D1447" s="244"/>
      <c r="E1447" s="244"/>
      <c r="F1447" s="244"/>
      <c r="G1447" s="244"/>
      <c r="H1447" s="244"/>
      <c r="I1447" s="244"/>
      <c r="J1447" s="244"/>
      <c r="K1447" s="244"/>
      <c r="L1447" s="244"/>
      <c r="M1447" s="244"/>
      <c r="N1447" s="244"/>
      <c r="O1447" s="244"/>
      <c r="P1447" s="244"/>
    </row>
    <row r="1448" spans="1:16" hidden="1" x14ac:dyDescent="0.35">
      <c r="A1448" s="244"/>
      <c r="B1448" s="244"/>
      <c r="C1448" s="244"/>
      <c r="D1448" s="244"/>
      <c r="E1448" s="244"/>
      <c r="F1448" s="244"/>
      <c r="G1448" s="244"/>
      <c r="H1448" s="244"/>
      <c r="I1448" s="244"/>
      <c r="J1448" s="244"/>
      <c r="K1448" s="244"/>
      <c r="L1448" s="244"/>
      <c r="M1448" s="244"/>
      <c r="N1448" s="244"/>
      <c r="O1448" s="244"/>
      <c r="P1448" s="244"/>
    </row>
    <row r="1449" spans="1:16" hidden="1" x14ac:dyDescent="0.35">
      <c r="A1449" s="244"/>
      <c r="B1449" s="244"/>
      <c r="C1449" s="244"/>
      <c r="D1449" s="244"/>
      <c r="E1449" s="244"/>
      <c r="F1449" s="244"/>
      <c r="G1449" s="244"/>
      <c r="H1449" s="244"/>
      <c r="I1449" s="244"/>
      <c r="J1449" s="244"/>
      <c r="K1449" s="244"/>
      <c r="L1449" s="244"/>
      <c r="M1449" s="244"/>
      <c r="N1449" s="244"/>
      <c r="O1449" s="244"/>
      <c r="P1449" s="244"/>
    </row>
    <row r="1450" spans="1:16" hidden="1" x14ac:dyDescent="0.35">
      <c r="A1450" s="244"/>
      <c r="B1450" s="244"/>
      <c r="C1450" s="244"/>
      <c r="D1450" s="244"/>
      <c r="E1450" s="244"/>
      <c r="F1450" s="244"/>
      <c r="G1450" s="244"/>
      <c r="H1450" s="244"/>
      <c r="I1450" s="244"/>
      <c r="J1450" s="244"/>
      <c r="K1450" s="244"/>
      <c r="L1450" s="244"/>
      <c r="M1450" s="244"/>
      <c r="N1450" s="244"/>
      <c r="O1450" s="244"/>
      <c r="P1450" s="244"/>
    </row>
    <row r="1451" spans="1:16" hidden="1" x14ac:dyDescent="0.35">
      <c r="A1451" s="244"/>
      <c r="B1451" s="244"/>
      <c r="C1451" s="244"/>
      <c r="D1451" s="244"/>
      <c r="E1451" s="244"/>
      <c r="F1451" s="244"/>
      <c r="G1451" s="244"/>
      <c r="H1451" s="244"/>
      <c r="I1451" s="244"/>
      <c r="J1451" s="244"/>
      <c r="K1451" s="244"/>
      <c r="L1451" s="244"/>
      <c r="M1451" s="244"/>
      <c r="N1451" s="244"/>
      <c r="O1451" s="244"/>
      <c r="P1451" s="244"/>
    </row>
    <row r="1452" spans="1:16" hidden="1" x14ac:dyDescent="0.35">
      <c r="A1452" s="244"/>
      <c r="B1452" s="244"/>
      <c r="C1452" s="244"/>
      <c r="D1452" s="244"/>
      <c r="E1452" s="244"/>
      <c r="F1452" s="244"/>
      <c r="G1452" s="244"/>
      <c r="H1452" s="244"/>
      <c r="I1452" s="244"/>
      <c r="J1452" s="244"/>
      <c r="K1452" s="244"/>
      <c r="L1452" s="244"/>
      <c r="M1452" s="244"/>
      <c r="N1452" s="244"/>
      <c r="O1452" s="244"/>
      <c r="P1452" s="244"/>
    </row>
    <row r="1453" spans="1:16" hidden="1" x14ac:dyDescent="0.35">
      <c r="A1453" s="244"/>
      <c r="B1453" s="244"/>
      <c r="C1453" s="244"/>
      <c r="D1453" s="244"/>
      <c r="E1453" s="244"/>
      <c r="F1453" s="244"/>
      <c r="G1453" s="244"/>
      <c r="H1453" s="244"/>
      <c r="I1453" s="244"/>
      <c r="J1453" s="244"/>
      <c r="K1453" s="244"/>
      <c r="L1453" s="244"/>
      <c r="M1453" s="244"/>
      <c r="N1453" s="244"/>
      <c r="O1453" s="244"/>
      <c r="P1453" s="244"/>
    </row>
    <row r="1454" spans="1:16" hidden="1" x14ac:dyDescent="0.35">
      <c r="A1454" s="244"/>
      <c r="B1454" s="244"/>
      <c r="C1454" s="244"/>
      <c r="D1454" s="244"/>
      <c r="E1454" s="244"/>
      <c r="F1454" s="244"/>
      <c r="G1454" s="244"/>
      <c r="H1454" s="244"/>
      <c r="I1454" s="244"/>
      <c r="J1454" s="244"/>
      <c r="K1454" s="244"/>
      <c r="L1454" s="244"/>
      <c r="M1454" s="244"/>
      <c r="N1454" s="244"/>
      <c r="O1454" s="244"/>
      <c r="P1454" s="244"/>
    </row>
    <row r="1455" spans="1:16" hidden="1" x14ac:dyDescent="0.35">
      <c r="A1455" s="244"/>
      <c r="B1455" s="244"/>
      <c r="C1455" s="244"/>
      <c r="D1455" s="244"/>
      <c r="E1455" s="244"/>
      <c r="F1455" s="244"/>
      <c r="G1455" s="244"/>
      <c r="H1455" s="244"/>
      <c r="I1455" s="244"/>
      <c r="J1455" s="244"/>
      <c r="K1455" s="244"/>
      <c r="L1455" s="244"/>
      <c r="M1455" s="244"/>
      <c r="N1455" s="244"/>
      <c r="O1455" s="244"/>
      <c r="P1455" s="244"/>
    </row>
    <row r="1456" spans="1:16" hidden="1" x14ac:dyDescent="0.35">
      <c r="A1456" s="244"/>
      <c r="B1456" s="244"/>
      <c r="C1456" s="244"/>
      <c r="D1456" s="244"/>
      <c r="E1456" s="244"/>
      <c r="F1456" s="244"/>
      <c r="G1456" s="244"/>
      <c r="H1456" s="244"/>
      <c r="I1456" s="244"/>
      <c r="J1456" s="244"/>
      <c r="K1456" s="244"/>
      <c r="L1456" s="244"/>
      <c r="M1456" s="244"/>
      <c r="N1456" s="244"/>
      <c r="O1456" s="244"/>
      <c r="P1456" s="244"/>
    </row>
    <row r="1457" spans="1:16" hidden="1" x14ac:dyDescent="0.35">
      <c r="A1457" s="244"/>
      <c r="B1457" s="244"/>
      <c r="C1457" s="244"/>
      <c r="D1457" s="244"/>
      <c r="E1457" s="244"/>
      <c r="F1457" s="244"/>
      <c r="G1457" s="244"/>
      <c r="H1457" s="244"/>
      <c r="I1457" s="244"/>
      <c r="J1457" s="244"/>
      <c r="K1457" s="244"/>
      <c r="L1457" s="244"/>
      <c r="M1457" s="244"/>
      <c r="N1457" s="244"/>
      <c r="O1457" s="244"/>
      <c r="P1457" s="244"/>
    </row>
    <row r="1458" spans="1:16" hidden="1" x14ac:dyDescent="0.35">
      <c r="A1458" s="244"/>
      <c r="B1458" s="244"/>
      <c r="C1458" s="244"/>
      <c r="D1458" s="244"/>
      <c r="E1458" s="244"/>
      <c r="F1458" s="244"/>
      <c r="G1458" s="244"/>
      <c r="H1458" s="244"/>
      <c r="I1458" s="244"/>
      <c r="J1458" s="244"/>
      <c r="K1458" s="244"/>
      <c r="L1458" s="244"/>
      <c r="M1458" s="244"/>
      <c r="N1458" s="244"/>
      <c r="O1458" s="244"/>
      <c r="P1458" s="244"/>
    </row>
    <row r="1459" spans="1:16" hidden="1" x14ac:dyDescent="0.35">
      <c r="A1459" s="244"/>
      <c r="B1459" s="244"/>
      <c r="C1459" s="244"/>
      <c r="D1459" s="244"/>
      <c r="E1459" s="244"/>
      <c r="F1459" s="244"/>
      <c r="G1459" s="244"/>
      <c r="H1459" s="244"/>
      <c r="I1459" s="244"/>
      <c r="J1459" s="244"/>
      <c r="K1459" s="244"/>
      <c r="L1459" s="244"/>
      <c r="M1459" s="244"/>
      <c r="N1459" s="244"/>
      <c r="O1459" s="244"/>
      <c r="P1459" s="244"/>
    </row>
    <row r="1460" spans="1:16" hidden="1" x14ac:dyDescent="0.35">
      <c r="A1460" s="244"/>
      <c r="B1460" s="244"/>
      <c r="C1460" s="244"/>
      <c r="D1460" s="244"/>
      <c r="E1460" s="244"/>
      <c r="F1460" s="244"/>
      <c r="G1460" s="244"/>
      <c r="H1460" s="244"/>
      <c r="I1460" s="244"/>
      <c r="J1460" s="244"/>
      <c r="K1460" s="244"/>
      <c r="L1460" s="244"/>
      <c r="M1460" s="244"/>
      <c r="N1460" s="244"/>
      <c r="O1460" s="244"/>
      <c r="P1460" s="244"/>
    </row>
    <row r="1461" spans="1:16" hidden="1" x14ac:dyDescent="0.35">
      <c r="A1461" s="244"/>
      <c r="B1461" s="244"/>
      <c r="C1461" s="244"/>
      <c r="D1461" s="244"/>
      <c r="E1461" s="244"/>
      <c r="F1461" s="244"/>
      <c r="G1461" s="244"/>
      <c r="H1461" s="244"/>
      <c r="I1461" s="244"/>
      <c r="J1461" s="244"/>
      <c r="K1461" s="244"/>
      <c r="L1461" s="244"/>
      <c r="M1461" s="244"/>
      <c r="N1461" s="244"/>
      <c r="O1461" s="244"/>
      <c r="P1461" s="244"/>
    </row>
    <row r="1462" spans="1:16" hidden="1" x14ac:dyDescent="0.35">
      <c r="A1462" s="244"/>
      <c r="B1462" s="244"/>
      <c r="C1462" s="244"/>
      <c r="D1462" s="244"/>
      <c r="E1462" s="244"/>
      <c r="F1462" s="244"/>
      <c r="G1462" s="244"/>
      <c r="H1462" s="244"/>
      <c r="I1462" s="244"/>
      <c r="J1462" s="244"/>
      <c r="K1462" s="244"/>
      <c r="L1462" s="244"/>
      <c r="M1462" s="244"/>
      <c r="N1462" s="244"/>
      <c r="O1462" s="244"/>
      <c r="P1462" s="244"/>
    </row>
    <row r="1463" spans="1:16" hidden="1" x14ac:dyDescent="0.35">
      <c r="A1463" s="244"/>
      <c r="B1463" s="244"/>
      <c r="C1463" s="244"/>
      <c r="D1463" s="244"/>
      <c r="E1463" s="244"/>
      <c r="F1463" s="244"/>
      <c r="G1463" s="244"/>
      <c r="H1463" s="244"/>
      <c r="I1463" s="244"/>
      <c r="J1463" s="244"/>
      <c r="K1463" s="244"/>
      <c r="L1463" s="244"/>
      <c r="M1463" s="244"/>
      <c r="N1463" s="244"/>
      <c r="O1463" s="244"/>
      <c r="P1463" s="244"/>
    </row>
    <row r="1464" spans="1:16" hidden="1" x14ac:dyDescent="0.35">
      <c r="A1464" s="244"/>
      <c r="B1464" s="244"/>
      <c r="C1464" s="244"/>
      <c r="D1464" s="244"/>
      <c r="E1464" s="244"/>
      <c r="F1464" s="244"/>
      <c r="G1464" s="244"/>
      <c r="H1464" s="244"/>
      <c r="I1464" s="244"/>
      <c r="J1464" s="244"/>
      <c r="K1464" s="244"/>
      <c r="L1464" s="244"/>
      <c r="M1464" s="244"/>
      <c r="N1464" s="244"/>
      <c r="O1464" s="244"/>
      <c r="P1464" s="244"/>
    </row>
    <row r="1465" spans="1:16" hidden="1" x14ac:dyDescent="0.35">
      <c r="A1465" s="244"/>
      <c r="B1465" s="244"/>
      <c r="C1465" s="244"/>
      <c r="D1465" s="244"/>
      <c r="E1465" s="244"/>
      <c r="F1465" s="244"/>
      <c r="G1465" s="244"/>
      <c r="H1465" s="244"/>
      <c r="I1465" s="244"/>
      <c r="J1465" s="244"/>
      <c r="K1465" s="244"/>
      <c r="L1465" s="244"/>
      <c r="M1465" s="244"/>
      <c r="N1465" s="244"/>
      <c r="O1465" s="244"/>
      <c r="P1465" s="244"/>
    </row>
    <row r="1466" spans="1:16" hidden="1" x14ac:dyDescent="0.35">
      <c r="A1466" s="244"/>
      <c r="B1466" s="244"/>
      <c r="C1466" s="244"/>
      <c r="D1466" s="244"/>
      <c r="E1466" s="244"/>
      <c r="F1466" s="244"/>
      <c r="G1466" s="244"/>
      <c r="H1466" s="244"/>
      <c r="I1466" s="244"/>
      <c r="J1466" s="244"/>
      <c r="K1466" s="244"/>
      <c r="L1466" s="244"/>
      <c r="M1466" s="244"/>
      <c r="N1466" s="244"/>
      <c r="O1466" s="244"/>
      <c r="P1466" s="244"/>
    </row>
    <row r="1467" spans="1:16" hidden="1" x14ac:dyDescent="0.35">
      <c r="A1467" s="244"/>
      <c r="B1467" s="244"/>
      <c r="C1467" s="244"/>
      <c r="D1467" s="244"/>
      <c r="E1467" s="244"/>
      <c r="F1467" s="244"/>
      <c r="G1467" s="244"/>
      <c r="H1467" s="244"/>
      <c r="I1467" s="244"/>
      <c r="J1467" s="244"/>
      <c r="K1467" s="244"/>
      <c r="L1467" s="244"/>
      <c r="M1467" s="244"/>
      <c r="N1467" s="244"/>
      <c r="O1467" s="244"/>
      <c r="P1467" s="244"/>
    </row>
    <row r="1468" spans="1:16" hidden="1" x14ac:dyDescent="0.35">
      <c r="A1468" s="244"/>
      <c r="B1468" s="244"/>
      <c r="C1468" s="244"/>
      <c r="D1468" s="244"/>
      <c r="E1468" s="244"/>
      <c r="F1468" s="244"/>
      <c r="G1468" s="244"/>
      <c r="H1468" s="244"/>
      <c r="I1468" s="244"/>
      <c r="J1468" s="244"/>
      <c r="K1468" s="244"/>
      <c r="L1468" s="244"/>
      <c r="M1468" s="244"/>
      <c r="N1468" s="244"/>
      <c r="O1468" s="244"/>
      <c r="P1468" s="244"/>
    </row>
    <row r="1469" spans="1:16" hidden="1" x14ac:dyDescent="0.35">
      <c r="A1469" s="244"/>
      <c r="B1469" s="244"/>
      <c r="C1469" s="244"/>
      <c r="D1469" s="244"/>
      <c r="E1469" s="244"/>
      <c r="F1469" s="244"/>
      <c r="G1469" s="244"/>
      <c r="H1469" s="244"/>
      <c r="I1469" s="244"/>
      <c r="J1469" s="244"/>
      <c r="K1469" s="244"/>
      <c r="L1469" s="244"/>
      <c r="M1469" s="244"/>
      <c r="N1469" s="244"/>
      <c r="O1469" s="244"/>
      <c r="P1469" s="244"/>
    </row>
    <row r="1470" spans="1:16" hidden="1" x14ac:dyDescent="0.35">
      <c r="A1470" s="244"/>
      <c r="B1470" s="244"/>
      <c r="C1470" s="244"/>
      <c r="D1470" s="244"/>
      <c r="E1470" s="244"/>
      <c r="F1470" s="244"/>
      <c r="G1470" s="244"/>
      <c r="H1470" s="244"/>
      <c r="I1470" s="244"/>
      <c r="J1470" s="244"/>
      <c r="K1470" s="244"/>
      <c r="L1470" s="244"/>
      <c r="M1470" s="244"/>
      <c r="N1470" s="244"/>
      <c r="O1470" s="244"/>
      <c r="P1470" s="244"/>
    </row>
    <row r="1471" spans="1:16" hidden="1" x14ac:dyDescent="0.35">
      <c r="A1471" s="244"/>
      <c r="B1471" s="244"/>
      <c r="C1471" s="244"/>
      <c r="D1471" s="244"/>
      <c r="E1471" s="244"/>
      <c r="F1471" s="244"/>
      <c r="G1471" s="244"/>
      <c r="H1471" s="244"/>
      <c r="I1471" s="244"/>
      <c r="J1471" s="244"/>
      <c r="K1471" s="244"/>
      <c r="L1471" s="244"/>
      <c r="M1471" s="244"/>
      <c r="N1471" s="244"/>
      <c r="O1471" s="244"/>
      <c r="P1471" s="244"/>
    </row>
    <row r="1472" spans="1:16" hidden="1" x14ac:dyDescent="0.35">
      <c r="A1472" s="244"/>
      <c r="B1472" s="244"/>
      <c r="C1472" s="244"/>
      <c r="D1472" s="244"/>
      <c r="E1472" s="244"/>
      <c r="F1472" s="244"/>
      <c r="G1472" s="244"/>
      <c r="H1472" s="244"/>
      <c r="I1472" s="244"/>
      <c r="J1472" s="244"/>
      <c r="K1472" s="244"/>
      <c r="L1472" s="244"/>
      <c r="M1472" s="244"/>
      <c r="N1472" s="244"/>
      <c r="O1472" s="244"/>
      <c r="P1472" s="244"/>
    </row>
    <row r="1473" spans="1:16" hidden="1" x14ac:dyDescent="0.35">
      <c r="A1473" s="244"/>
      <c r="B1473" s="244"/>
      <c r="C1473" s="244"/>
      <c r="D1473" s="244"/>
      <c r="E1473" s="244"/>
      <c r="F1473" s="244"/>
      <c r="G1473" s="244"/>
      <c r="H1473" s="244"/>
      <c r="I1473" s="244"/>
      <c r="J1473" s="244"/>
      <c r="K1473" s="244"/>
      <c r="L1473" s="244"/>
      <c r="M1473" s="244"/>
      <c r="N1473" s="244"/>
      <c r="O1473" s="244"/>
      <c r="P1473" s="244"/>
    </row>
    <row r="1474" spans="1:16" hidden="1" x14ac:dyDescent="0.35">
      <c r="A1474" s="244"/>
      <c r="B1474" s="244"/>
      <c r="C1474" s="244"/>
      <c r="D1474" s="244"/>
      <c r="E1474" s="244"/>
      <c r="F1474" s="244"/>
      <c r="G1474" s="244"/>
      <c r="H1474" s="244"/>
      <c r="I1474" s="244"/>
      <c r="J1474" s="244"/>
      <c r="K1474" s="244"/>
      <c r="L1474" s="244"/>
      <c r="M1474" s="244"/>
      <c r="N1474" s="244"/>
      <c r="O1474" s="244"/>
      <c r="P1474" s="244"/>
    </row>
    <row r="1475" spans="1:16" hidden="1" x14ac:dyDescent="0.35">
      <c r="A1475" s="244"/>
      <c r="B1475" s="244"/>
      <c r="C1475" s="244"/>
      <c r="D1475" s="244"/>
      <c r="E1475" s="244"/>
      <c r="F1475" s="244"/>
      <c r="G1475" s="244"/>
      <c r="H1475" s="244"/>
      <c r="I1475" s="244"/>
      <c r="J1475" s="244"/>
      <c r="K1475" s="244"/>
      <c r="L1475" s="244"/>
      <c r="M1475" s="244"/>
      <c r="N1475" s="244"/>
      <c r="O1475" s="244"/>
      <c r="P1475" s="244"/>
    </row>
    <row r="1476" spans="1:16" hidden="1" x14ac:dyDescent="0.35">
      <c r="A1476" s="244"/>
      <c r="B1476" s="244"/>
      <c r="C1476" s="244"/>
      <c r="D1476" s="244"/>
      <c r="E1476" s="244"/>
      <c r="F1476" s="244"/>
      <c r="G1476" s="244"/>
      <c r="H1476" s="244"/>
      <c r="I1476" s="244"/>
      <c r="J1476" s="244"/>
      <c r="K1476" s="244"/>
      <c r="L1476" s="244"/>
      <c r="M1476" s="244"/>
      <c r="N1476" s="244"/>
      <c r="O1476" s="244"/>
      <c r="P1476" s="244"/>
    </row>
    <row r="1477" spans="1:16" hidden="1" x14ac:dyDescent="0.35">
      <c r="A1477" s="244"/>
      <c r="B1477" s="244"/>
      <c r="C1477" s="244"/>
      <c r="D1477" s="244"/>
      <c r="E1477" s="244"/>
      <c r="F1477" s="244"/>
      <c r="G1477" s="244"/>
      <c r="H1477" s="244"/>
      <c r="I1477" s="244"/>
      <c r="J1477" s="244"/>
      <c r="K1477" s="244"/>
      <c r="L1477" s="244"/>
      <c r="M1477" s="244"/>
      <c r="N1477" s="244"/>
      <c r="O1477" s="244"/>
      <c r="P1477" s="244"/>
    </row>
    <row r="1478" spans="1:16" hidden="1" x14ac:dyDescent="0.35">
      <c r="A1478" s="244"/>
      <c r="B1478" s="244"/>
      <c r="C1478" s="244"/>
      <c r="D1478" s="244"/>
      <c r="E1478" s="244"/>
      <c r="F1478" s="244"/>
      <c r="G1478" s="244"/>
      <c r="H1478" s="244"/>
      <c r="I1478" s="244"/>
      <c r="J1478" s="244"/>
      <c r="K1478" s="244"/>
      <c r="L1478" s="244"/>
      <c r="M1478" s="244"/>
      <c r="N1478" s="244"/>
      <c r="O1478" s="244"/>
      <c r="P1478" s="244"/>
    </row>
    <row r="1479" spans="1:16" hidden="1" x14ac:dyDescent="0.35">
      <c r="A1479" s="244"/>
      <c r="B1479" s="244"/>
      <c r="C1479" s="244"/>
      <c r="D1479" s="244"/>
      <c r="E1479" s="244"/>
      <c r="F1479" s="244"/>
      <c r="G1479" s="244"/>
      <c r="H1479" s="244"/>
      <c r="I1479" s="244"/>
      <c r="J1479" s="244"/>
      <c r="K1479" s="244"/>
      <c r="L1479" s="244"/>
      <c r="M1479" s="244"/>
      <c r="N1479" s="244"/>
      <c r="O1479" s="244"/>
      <c r="P1479" s="244"/>
    </row>
    <row r="1480" spans="1:16" hidden="1" x14ac:dyDescent="0.35">
      <c r="A1480" s="244"/>
      <c r="B1480" s="244"/>
      <c r="C1480" s="244"/>
      <c r="D1480" s="244"/>
      <c r="E1480" s="244"/>
      <c r="F1480" s="244"/>
      <c r="G1480" s="244"/>
      <c r="H1480" s="244"/>
      <c r="I1480" s="244"/>
      <c r="J1480" s="244"/>
      <c r="K1480" s="244"/>
      <c r="L1480" s="244"/>
      <c r="M1480" s="244"/>
      <c r="N1480" s="244"/>
      <c r="O1480" s="244"/>
      <c r="P1480" s="244"/>
    </row>
    <row r="1481" spans="1:16" hidden="1" x14ac:dyDescent="0.35">
      <c r="A1481" s="244"/>
      <c r="B1481" s="244"/>
      <c r="C1481" s="244"/>
      <c r="D1481" s="244"/>
      <c r="E1481" s="244"/>
      <c r="F1481" s="244"/>
      <c r="G1481" s="244"/>
      <c r="H1481" s="244"/>
      <c r="I1481" s="244"/>
      <c r="J1481" s="244"/>
      <c r="K1481" s="244"/>
      <c r="L1481" s="244"/>
      <c r="M1481" s="244"/>
      <c r="N1481" s="244"/>
      <c r="O1481" s="244"/>
      <c r="P1481" s="244"/>
    </row>
    <row r="1482" spans="1:16" hidden="1" x14ac:dyDescent="0.35">
      <c r="A1482" s="244"/>
      <c r="B1482" s="244"/>
      <c r="C1482" s="244"/>
      <c r="D1482" s="244"/>
      <c r="E1482" s="244"/>
      <c r="F1482" s="244"/>
      <c r="G1482" s="244"/>
      <c r="H1482" s="244"/>
      <c r="I1482" s="244"/>
      <c r="J1482" s="244"/>
      <c r="K1482" s="244"/>
      <c r="L1482" s="244"/>
      <c r="M1482" s="244"/>
      <c r="N1482" s="244"/>
      <c r="O1482" s="244"/>
      <c r="P1482" s="244"/>
    </row>
    <row r="1483" spans="1:16" hidden="1" x14ac:dyDescent="0.35">
      <c r="A1483" s="244"/>
      <c r="B1483" s="244"/>
      <c r="C1483" s="244"/>
      <c r="D1483" s="244"/>
      <c r="E1483" s="244"/>
      <c r="F1483" s="244"/>
      <c r="G1483" s="244"/>
      <c r="H1483" s="244"/>
      <c r="I1483" s="244"/>
      <c r="J1483" s="244"/>
      <c r="K1483" s="244"/>
      <c r="L1483" s="244"/>
      <c r="M1483" s="244"/>
      <c r="N1483" s="244"/>
      <c r="O1483" s="244"/>
      <c r="P1483" s="244"/>
    </row>
    <row r="1484" spans="1:16" hidden="1" x14ac:dyDescent="0.35">
      <c r="A1484" s="244"/>
      <c r="B1484" s="244"/>
      <c r="C1484" s="244"/>
      <c r="D1484" s="244"/>
      <c r="E1484" s="244"/>
      <c r="F1484" s="244"/>
      <c r="G1484" s="244"/>
      <c r="H1484" s="244"/>
      <c r="I1484" s="244"/>
      <c r="J1484" s="244"/>
      <c r="K1484" s="244"/>
      <c r="L1484" s="244"/>
      <c r="M1484" s="244"/>
      <c r="N1484" s="244"/>
      <c r="O1484" s="244"/>
      <c r="P1484" s="244"/>
    </row>
    <row r="1485" spans="1:16" hidden="1" x14ac:dyDescent="0.35">
      <c r="A1485" s="244"/>
      <c r="B1485" s="244"/>
      <c r="C1485" s="244"/>
      <c r="D1485" s="244"/>
      <c r="E1485" s="244"/>
      <c r="F1485" s="244"/>
      <c r="G1485" s="244"/>
      <c r="H1485" s="244"/>
      <c r="I1485" s="244"/>
      <c r="J1485" s="244"/>
      <c r="K1485" s="244"/>
      <c r="L1485" s="244"/>
      <c r="M1485" s="244"/>
      <c r="N1485" s="244"/>
      <c r="O1485" s="244"/>
      <c r="P1485" s="244"/>
    </row>
    <row r="1486" spans="1:16" hidden="1" x14ac:dyDescent="0.35">
      <c r="A1486" s="244"/>
      <c r="B1486" s="244"/>
      <c r="C1486" s="244"/>
      <c r="D1486" s="244"/>
      <c r="E1486" s="244"/>
      <c r="F1486" s="244"/>
      <c r="G1486" s="244"/>
      <c r="H1486" s="244"/>
      <c r="I1486" s="244"/>
      <c r="J1486" s="244"/>
      <c r="K1486" s="244"/>
      <c r="L1486" s="244"/>
      <c r="M1486" s="244"/>
      <c r="N1486" s="244"/>
      <c r="O1486" s="244"/>
      <c r="P1486" s="244"/>
    </row>
    <row r="1487" spans="1:16" hidden="1" x14ac:dyDescent="0.35">
      <c r="A1487" s="244"/>
      <c r="B1487" s="244"/>
      <c r="C1487" s="244"/>
      <c r="D1487" s="244"/>
      <c r="E1487" s="244"/>
      <c r="F1487" s="244"/>
      <c r="G1487" s="244"/>
      <c r="H1487" s="244"/>
      <c r="I1487" s="244"/>
      <c r="J1487" s="244"/>
      <c r="K1487" s="244"/>
      <c r="L1487" s="244"/>
      <c r="M1487" s="244"/>
      <c r="N1487" s="244"/>
      <c r="O1487" s="244"/>
      <c r="P1487" s="244"/>
    </row>
    <row r="1488" spans="1:16" hidden="1" x14ac:dyDescent="0.35">
      <c r="A1488" s="244"/>
      <c r="B1488" s="244"/>
      <c r="C1488" s="244"/>
      <c r="D1488" s="244"/>
      <c r="E1488" s="244"/>
      <c r="F1488" s="244"/>
      <c r="G1488" s="244"/>
      <c r="H1488" s="244"/>
      <c r="I1488" s="244"/>
      <c r="J1488" s="244"/>
      <c r="K1488" s="244"/>
      <c r="L1488" s="244"/>
      <c r="M1488" s="244"/>
      <c r="N1488" s="244"/>
      <c r="O1488" s="244"/>
      <c r="P1488" s="244"/>
    </row>
    <row r="1489" spans="1:16" hidden="1" x14ac:dyDescent="0.35">
      <c r="A1489" s="244"/>
      <c r="B1489" s="244"/>
      <c r="C1489" s="244"/>
      <c r="D1489" s="244"/>
      <c r="E1489" s="244"/>
      <c r="F1489" s="244"/>
      <c r="G1489" s="244"/>
      <c r="H1489" s="244"/>
      <c r="I1489" s="244"/>
      <c r="J1489" s="244"/>
      <c r="K1489" s="244"/>
      <c r="L1489" s="244"/>
      <c r="M1489" s="244"/>
      <c r="N1489" s="244"/>
      <c r="O1489" s="244"/>
      <c r="P1489" s="244"/>
    </row>
    <row r="1490" spans="1:16" hidden="1" x14ac:dyDescent="0.35">
      <c r="A1490" s="244"/>
      <c r="B1490" s="244"/>
      <c r="C1490" s="244"/>
      <c r="D1490" s="244"/>
      <c r="E1490" s="244"/>
      <c r="F1490" s="244"/>
      <c r="G1490" s="244"/>
      <c r="H1490" s="244"/>
      <c r="I1490" s="244"/>
      <c r="J1490" s="244"/>
      <c r="K1490" s="244"/>
      <c r="L1490" s="244"/>
      <c r="M1490" s="244"/>
      <c r="N1490" s="244"/>
      <c r="O1490" s="244"/>
      <c r="P1490" s="244"/>
    </row>
    <row r="1491" spans="1:16" hidden="1" x14ac:dyDescent="0.35">
      <c r="A1491" s="244"/>
      <c r="B1491" s="244"/>
      <c r="C1491" s="244"/>
      <c r="D1491" s="244"/>
      <c r="E1491" s="244"/>
      <c r="F1491" s="244"/>
      <c r="G1491" s="244"/>
      <c r="H1491" s="244"/>
      <c r="I1491" s="244"/>
      <c r="J1491" s="244"/>
      <c r="K1491" s="244"/>
      <c r="L1491" s="244"/>
      <c r="M1491" s="244"/>
      <c r="N1491" s="244"/>
      <c r="O1491" s="244"/>
      <c r="P1491" s="244"/>
    </row>
    <row r="1492" spans="1:16" hidden="1" x14ac:dyDescent="0.35">
      <c r="A1492" s="244"/>
      <c r="B1492" s="244"/>
      <c r="C1492" s="244"/>
      <c r="D1492" s="244"/>
      <c r="E1492" s="244"/>
      <c r="F1492" s="244"/>
      <c r="G1492" s="244"/>
      <c r="H1492" s="244"/>
      <c r="I1492" s="244"/>
      <c r="J1492" s="244"/>
      <c r="K1492" s="244"/>
      <c r="L1492" s="244"/>
      <c r="M1492" s="244"/>
      <c r="N1492" s="244"/>
      <c r="O1492" s="244"/>
      <c r="P1492" s="244"/>
    </row>
    <row r="1493" spans="1:16" hidden="1" x14ac:dyDescent="0.35">
      <c r="A1493" s="244"/>
      <c r="B1493" s="244"/>
      <c r="C1493" s="244"/>
      <c r="D1493" s="244"/>
      <c r="E1493" s="244"/>
      <c r="F1493" s="244"/>
      <c r="G1493" s="244"/>
      <c r="H1493" s="244"/>
      <c r="I1493" s="244"/>
      <c r="J1493" s="244"/>
      <c r="K1493" s="244"/>
      <c r="L1493" s="244"/>
      <c r="M1493" s="244"/>
      <c r="N1493" s="244"/>
      <c r="O1493" s="244"/>
      <c r="P1493" s="244"/>
    </row>
    <row r="1494" spans="1:16" hidden="1" x14ac:dyDescent="0.35">
      <c r="A1494" s="244"/>
      <c r="B1494" s="244"/>
      <c r="C1494" s="244"/>
      <c r="D1494" s="244"/>
      <c r="E1494" s="244"/>
      <c r="F1494" s="244"/>
      <c r="G1494" s="244"/>
      <c r="H1494" s="244"/>
      <c r="I1494" s="244"/>
      <c r="J1494" s="244"/>
      <c r="K1494" s="244"/>
      <c r="L1494" s="244"/>
      <c r="M1494" s="244"/>
      <c r="N1494" s="244"/>
      <c r="O1494" s="244"/>
      <c r="P1494" s="244"/>
    </row>
    <row r="1495" spans="1:16" hidden="1" x14ac:dyDescent="0.35">
      <c r="A1495" s="244"/>
      <c r="B1495" s="244"/>
      <c r="C1495" s="244"/>
      <c r="D1495" s="244"/>
      <c r="E1495" s="244"/>
      <c r="F1495" s="244"/>
      <c r="G1495" s="244"/>
      <c r="H1495" s="244"/>
      <c r="I1495" s="244"/>
      <c r="J1495" s="244"/>
      <c r="K1495" s="244"/>
      <c r="L1495" s="244"/>
      <c r="M1495" s="244"/>
      <c r="N1495" s="244"/>
      <c r="O1495" s="244"/>
      <c r="P1495" s="244"/>
    </row>
    <row r="1496" spans="1:16" hidden="1" x14ac:dyDescent="0.35">
      <c r="A1496" s="244"/>
      <c r="B1496" s="244"/>
      <c r="C1496" s="244"/>
      <c r="D1496" s="244"/>
      <c r="E1496" s="244"/>
      <c r="F1496" s="244"/>
      <c r="G1496" s="244"/>
      <c r="H1496" s="244"/>
      <c r="I1496" s="244"/>
      <c r="J1496" s="244"/>
      <c r="K1496" s="244"/>
      <c r="L1496" s="244"/>
      <c r="M1496" s="244"/>
      <c r="N1496" s="244"/>
      <c r="O1496" s="244"/>
      <c r="P1496" s="244"/>
    </row>
    <row r="1497" spans="1:16" hidden="1" x14ac:dyDescent="0.35">
      <c r="A1497" s="244"/>
      <c r="B1497" s="244"/>
      <c r="C1497" s="244"/>
      <c r="D1497" s="244"/>
      <c r="E1497" s="244"/>
      <c r="F1497" s="244"/>
      <c r="G1497" s="244"/>
      <c r="H1497" s="244"/>
      <c r="I1497" s="244"/>
      <c r="J1497" s="244"/>
      <c r="K1497" s="244"/>
      <c r="L1497" s="244"/>
      <c r="M1497" s="244"/>
      <c r="N1497" s="244"/>
      <c r="O1497" s="244"/>
      <c r="P1497" s="244"/>
    </row>
    <row r="1498" spans="1:16" hidden="1" x14ac:dyDescent="0.35">
      <c r="A1498" s="244"/>
      <c r="B1498" s="244"/>
      <c r="C1498" s="244"/>
      <c r="D1498" s="244"/>
      <c r="E1498" s="244"/>
      <c r="F1498" s="244"/>
      <c r="G1498" s="244"/>
      <c r="H1498" s="244"/>
      <c r="I1498" s="244"/>
      <c r="J1498" s="244"/>
      <c r="K1498" s="244"/>
      <c r="L1498" s="244"/>
      <c r="M1498" s="244"/>
      <c r="N1498" s="244"/>
      <c r="O1498" s="244"/>
      <c r="P1498" s="244"/>
    </row>
    <row r="1499" spans="1:16" hidden="1" x14ac:dyDescent="0.35">
      <c r="A1499" s="244"/>
      <c r="B1499" s="244"/>
      <c r="C1499" s="244"/>
      <c r="D1499" s="244"/>
      <c r="E1499" s="244"/>
      <c r="F1499" s="244"/>
      <c r="G1499" s="244"/>
      <c r="H1499" s="244"/>
      <c r="I1499" s="244"/>
      <c r="J1499" s="244"/>
      <c r="K1499" s="244"/>
      <c r="L1499" s="244"/>
      <c r="M1499" s="244"/>
      <c r="N1499" s="244"/>
      <c r="O1499" s="244"/>
      <c r="P1499" s="244"/>
    </row>
    <row r="1500" spans="1:16" hidden="1" x14ac:dyDescent="0.35">
      <c r="A1500" s="244"/>
      <c r="B1500" s="244"/>
      <c r="C1500" s="244"/>
      <c r="D1500" s="244"/>
      <c r="E1500" s="244"/>
      <c r="F1500" s="244"/>
      <c r="G1500" s="244"/>
      <c r="H1500" s="244"/>
      <c r="I1500" s="244"/>
      <c r="J1500" s="244"/>
      <c r="K1500" s="244"/>
      <c r="L1500" s="244"/>
      <c r="M1500" s="244"/>
      <c r="N1500" s="244"/>
      <c r="O1500" s="244"/>
      <c r="P1500" s="244"/>
    </row>
    <row r="1501" spans="1:16" hidden="1" x14ac:dyDescent="0.35">
      <c r="A1501" s="244"/>
      <c r="B1501" s="244"/>
      <c r="C1501" s="244"/>
      <c r="D1501" s="244"/>
      <c r="E1501" s="244"/>
      <c r="F1501" s="244"/>
      <c r="G1501" s="244"/>
      <c r="H1501" s="244"/>
      <c r="I1501" s="244"/>
      <c r="J1501" s="244"/>
      <c r="K1501" s="244"/>
      <c r="L1501" s="244"/>
      <c r="M1501" s="244"/>
      <c r="N1501" s="244"/>
      <c r="O1501" s="244"/>
      <c r="P1501" s="244"/>
    </row>
    <row r="1502" spans="1:16" hidden="1" x14ac:dyDescent="0.35">
      <c r="A1502" s="244"/>
      <c r="B1502" s="244"/>
      <c r="C1502" s="244"/>
      <c r="D1502" s="244"/>
      <c r="E1502" s="244"/>
      <c r="F1502" s="244"/>
      <c r="G1502" s="244"/>
      <c r="H1502" s="244"/>
      <c r="I1502" s="244"/>
      <c r="J1502" s="244"/>
      <c r="K1502" s="244"/>
      <c r="L1502" s="244"/>
      <c r="M1502" s="244"/>
      <c r="N1502" s="244"/>
      <c r="O1502" s="244"/>
      <c r="P1502" s="244"/>
    </row>
    <row r="1503" spans="1:16" hidden="1" x14ac:dyDescent="0.35">
      <c r="A1503" s="244"/>
      <c r="B1503" s="244"/>
      <c r="C1503" s="244"/>
      <c r="D1503" s="244"/>
      <c r="E1503" s="244"/>
      <c r="F1503" s="244"/>
      <c r="G1503" s="244"/>
      <c r="H1503" s="244"/>
      <c r="I1503" s="244"/>
      <c r="J1503" s="244"/>
      <c r="K1503" s="244"/>
      <c r="L1503" s="244"/>
      <c r="M1503" s="244"/>
      <c r="N1503" s="244"/>
      <c r="O1503" s="244"/>
      <c r="P1503" s="244"/>
    </row>
    <row r="1504" spans="1:16" hidden="1" x14ac:dyDescent="0.35">
      <c r="A1504" s="244"/>
      <c r="B1504" s="244"/>
      <c r="C1504" s="244"/>
      <c r="D1504" s="244"/>
      <c r="E1504" s="244"/>
      <c r="F1504" s="244"/>
      <c r="G1504" s="244"/>
      <c r="H1504" s="244"/>
      <c r="I1504" s="244"/>
      <c r="J1504" s="244"/>
      <c r="K1504" s="244"/>
      <c r="L1504" s="244"/>
      <c r="M1504" s="244"/>
      <c r="N1504" s="244"/>
      <c r="O1504" s="244"/>
      <c r="P1504" s="244"/>
    </row>
    <row r="1505" spans="1:16" hidden="1" x14ac:dyDescent="0.35">
      <c r="A1505" s="244"/>
      <c r="B1505" s="244"/>
      <c r="C1505" s="244"/>
      <c r="D1505" s="244"/>
      <c r="E1505" s="244"/>
      <c r="F1505" s="244"/>
      <c r="G1505" s="244"/>
      <c r="H1505" s="244"/>
      <c r="I1505" s="244"/>
      <c r="J1505" s="244"/>
      <c r="K1505" s="244"/>
      <c r="L1505" s="244"/>
      <c r="M1505" s="244"/>
      <c r="N1505" s="244"/>
      <c r="O1505" s="244"/>
      <c r="P1505" s="244"/>
    </row>
    <row r="1506" spans="1:16" hidden="1" x14ac:dyDescent="0.35">
      <c r="A1506" s="244"/>
      <c r="B1506" s="244"/>
      <c r="C1506" s="244"/>
      <c r="D1506" s="244"/>
      <c r="E1506" s="244"/>
      <c r="F1506" s="244"/>
      <c r="G1506" s="244"/>
      <c r="H1506" s="244"/>
      <c r="I1506" s="244"/>
      <c r="J1506" s="244"/>
      <c r="K1506" s="244"/>
      <c r="L1506" s="244"/>
      <c r="M1506" s="244"/>
      <c r="N1506" s="244"/>
      <c r="O1506" s="244"/>
      <c r="P1506" s="244"/>
    </row>
    <row r="1507" spans="1:16" hidden="1" x14ac:dyDescent="0.35">
      <c r="A1507" s="244"/>
      <c r="B1507" s="244"/>
      <c r="C1507" s="244"/>
      <c r="D1507" s="244"/>
      <c r="E1507" s="244"/>
      <c r="F1507" s="244"/>
      <c r="G1507" s="244"/>
      <c r="H1507" s="244"/>
      <c r="I1507" s="244"/>
      <c r="J1507" s="244"/>
      <c r="K1507" s="244"/>
      <c r="L1507" s="244"/>
      <c r="M1507" s="244"/>
      <c r="N1507" s="244"/>
      <c r="O1507" s="244"/>
      <c r="P1507" s="244"/>
    </row>
    <row r="1508" spans="1:16" hidden="1" x14ac:dyDescent="0.35">
      <c r="A1508" s="244"/>
      <c r="B1508" s="244"/>
      <c r="C1508" s="244"/>
      <c r="D1508" s="244"/>
      <c r="E1508" s="244"/>
      <c r="F1508" s="244"/>
      <c r="G1508" s="244"/>
      <c r="H1508" s="244"/>
      <c r="I1508" s="244"/>
      <c r="J1508" s="244"/>
      <c r="K1508" s="244"/>
      <c r="L1508" s="244"/>
      <c r="M1508" s="244"/>
      <c r="N1508" s="244"/>
      <c r="O1508" s="244"/>
      <c r="P1508" s="244"/>
    </row>
    <row r="1509" spans="1:16" hidden="1" x14ac:dyDescent="0.35">
      <c r="A1509" s="244"/>
      <c r="B1509" s="244"/>
      <c r="C1509" s="244"/>
      <c r="D1509" s="244"/>
      <c r="E1509" s="244"/>
      <c r="F1509" s="244"/>
      <c r="G1509" s="244"/>
      <c r="H1509" s="244"/>
      <c r="I1509" s="244"/>
      <c r="J1509" s="244"/>
      <c r="K1509" s="244"/>
      <c r="L1509" s="244"/>
      <c r="M1509" s="244"/>
      <c r="N1509" s="244"/>
      <c r="O1509" s="244"/>
      <c r="P1509" s="244"/>
    </row>
    <row r="1510" spans="1:16" hidden="1" x14ac:dyDescent="0.35">
      <c r="A1510" s="244"/>
      <c r="B1510" s="244"/>
      <c r="C1510" s="244"/>
      <c r="D1510" s="244"/>
      <c r="E1510" s="244"/>
      <c r="F1510" s="244"/>
      <c r="G1510" s="244"/>
      <c r="H1510" s="244"/>
      <c r="I1510" s="244"/>
      <c r="J1510" s="244"/>
      <c r="K1510" s="244"/>
      <c r="L1510" s="244"/>
      <c r="M1510" s="244"/>
      <c r="N1510" s="244"/>
      <c r="O1510" s="244"/>
      <c r="P1510" s="244"/>
    </row>
    <row r="1511" spans="1:16" hidden="1" x14ac:dyDescent="0.35">
      <c r="A1511" s="244"/>
      <c r="B1511" s="244"/>
      <c r="C1511" s="244"/>
      <c r="D1511" s="244"/>
      <c r="E1511" s="244"/>
      <c r="F1511" s="244"/>
      <c r="G1511" s="244"/>
      <c r="H1511" s="244"/>
      <c r="I1511" s="244"/>
      <c r="J1511" s="244"/>
      <c r="K1511" s="244"/>
      <c r="L1511" s="244"/>
      <c r="M1511" s="244"/>
      <c r="N1511" s="244"/>
      <c r="O1511" s="244"/>
      <c r="P1511" s="244"/>
    </row>
    <row r="1512" spans="1:16" hidden="1" x14ac:dyDescent="0.35">
      <c r="A1512" s="244"/>
      <c r="B1512" s="244"/>
      <c r="C1512" s="244"/>
      <c r="D1512" s="244"/>
      <c r="E1512" s="244"/>
      <c r="F1512" s="244"/>
      <c r="G1512" s="244"/>
      <c r="H1512" s="244"/>
      <c r="I1512" s="244"/>
      <c r="J1512" s="244"/>
      <c r="K1512" s="244"/>
      <c r="L1512" s="244"/>
      <c r="M1512" s="244"/>
      <c r="N1512" s="244"/>
      <c r="O1512" s="244"/>
      <c r="P1512" s="244"/>
    </row>
    <row r="1513" spans="1:16" hidden="1" x14ac:dyDescent="0.35">
      <c r="A1513" s="244"/>
      <c r="B1513" s="244"/>
      <c r="C1513" s="244"/>
      <c r="D1513" s="244"/>
      <c r="E1513" s="244"/>
      <c r="F1513" s="244"/>
      <c r="G1513" s="244"/>
      <c r="H1513" s="244"/>
      <c r="I1513" s="244"/>
      <c r="J1513" s="244"/>
      <c r="K1513" s="244"/>
      <c r="L1513" s="244"/>
      <c r="M1513" s="244"/>
      <c r="N1513" s="244"/>
      <c r="O1513" s="244"/>
      <c r="P1513" s="244"/>
    </row>
    <row r="1514" spans="1:16" hidden="1" x14ac:dyDescent="0.35">
      <c r="A1514" s="244"/>
      <c r="B1514" s="244"/>
      <c r="C1514" s="244"/>
      <c r="D1514" s="244"/>
      <c r="E1514" s="244"/>
      <c r="F1514" s="244"/>
      <c r="G1514" s="244"/>
      <c r="H1514" s="244"/>
      <c r="I1514" s="244"/>
      <c r="J1514" s="244"/>
      <c r="K1514" s="244"/>
      <c r="L1514" s="244"/>
      <c r="M1514" s="244"/>
      <c r="N1514" s="244"/>
      <c r="O1514" s="244"/>
      <c r="P1514" s="244"/>
    </row>
    <row r="1515" spans="1:16" hidden="1" x14ac:dyDescent="0.35">
      <c r="A1515" s="244"/>
      <c r="B1515" s="244"/>
      <c r="C1515" s="244"/>
      <c r="D1515" s="244"/>
      <c r="E1515" s="244"/>
      <c r="F1515" s="244"/>
      <c r="G1515" s="244"/>
      <c r="H1515" s="244"/>
      <c r="I1515" s="244"/>
      <c r="J1515" s="244"/>
      <c r="K1515" s="244"/>
      <c r="L1515" s="244"/>
      <c r="M1515" s="244"/>
      <c r="N1515" s="244"/>
      <c r="O1515" s="244"/>
      <c r="P1515" s="244"/>
    </row>
    <row r="1516" spans="1:16" hidden="1" x14ac:dyDescent="0.35">
      <c r="A1516" s="244"/>
      <c r="B1516" s="244"/>
      <c r="C1516" s="244"/>
      <c r="D1516" s="244"/>
      <c r="E1516" s="244"/>
      <c r="F1516" s="244"/>
      <c r="G1516" s="244"/>
      <c r="H1516" s="244"/>
      <c r="I1516" s="244"/>
      <c r="J1516" s="244"/>
      <c r="K1516" s="244"/>
      <c r="L1516" s="244"/>
      <c r="M1516" s="244"/>
      <c r="N1516" s="244"/>
      <c r="O1516" s="244"/>
      <c r="P1516" s="244"/>
    </row>
    <row r="1517" spans="1:16" hidden="1" x14ac:dyDescent="0.35">
      <c r="A1517" s="244"/>
      <c r="B1517" s="244"/>
      <c r="C1517" s="244"/>
      <c r="D1517" s="244"/>
      <c r="E1517" s="244"/>
      <c r="F1517" s="244"/>
      <c r="G1517" s="244"/>
      <c r="H1517" s="244"/>
      <c r="I1517" s="244"/>
      <c r="J1517" s="244"/>
      <c r="K1517" s="244"/>
      <c r="L1517" s="244"/>
      <c r="M1517" s="244"/>
      <c r="N1517" s="244"/>
      <c r="O1517" s="244"/>
      <c r="P1517" s="244"/>
    </row>
    <row r="1518" spans="1:16" hidden="1" x14ac:dyDescent="0.35">
      <c r="A1518" s="244"/>
      <c r="B1518" s="244"/>
      <c r="C1518" s="244"/>
      <c r="D1518" s="244"/>
      <c r="E1518" s="244"/>
      <c r="F1518" s="244"/>
      <c r="G1518" s="244"/>
      <c r="H1518" s="244"/>
      <c r="I1518" s="244"/>
      <c r="J1518" s="244"/>
      <c r="K1518" s="244"/>
      <c r="L1518" s="244"/>
      <c r="M1518" s="244"/>
      <c r="N1518" s="244"/>
      <c r="O1518" s="244"/>
      <c r="P1518" s="244"/>
    </row>
    <row r="1519" spans="1:16" hidden="1" x14ac:dyDescent="0.35">
      <c r="A1519" s="244"/>
      <c r="B1519" s="244"/>
      <c r="C1519" s="244"/>
      <c r="D1519" s="244"/>
      <c r="E1519" s="244"/>
      <c r="F1519" s="244"/>
      <c r="G1519" s="244"/>
      <c r="H1519" s="244"/>
      <c r="I1519" s="244"/>
      <c r="J1519" s="244"/>
      <c r="K1519" s="244"/>
      <c r="L1519" s="244"/>
      <c r="M1519" s="244"/>
      <c r="N1519" s="244"/>
      <c r="O1519" s="244"/>
      <c r="P1519" s="244"/>
    </row>
    <row r="1520" spans="1:16" hidden="1" x14ac:dyDescent="0.35">
      <c r="A1520" s="244"/>
      <c r="B1520" s="244"/>
      <c r="C1520" s="244"/>
      <c r="D1520" s="244"/>
      <c r="E1520" s="244"/>
      <c r="F1520" s="244"/>
      <c r="G1520" s="244"/>
      <c r="H1520" s="244"/>
      <c r="I1520" s="244"/>
      <c r="J1520" s="244"/>
      <c r="K1520" s="244"/>
      <c r="L1520" s="244"/>
      <c r="M1520" s="244"/>
      <c r="N1520" s="244"/>
      <c r="O1520" s="244"/>
      <c r="P1520" s="244"/>
    </row>
    <row r="1521" spans="1:16" hidden="1" x14ac:dyDescent="0.35">
      <c r="A1521" s="244"/>
      <c r="B1521" s="244"/>
      <c r="C1521" s="244"/>
      <c r="D1521" s="244"/>
      <c r="E1521" s="244"/>
      <c r="F1521" s="244"/>
      <c r="G1521" s="244"/>
      <c r="H1521" s="244"/>
      <c r="I1521" s="244"/>
      <c r="J1521" s="244"/>
      <c r="K1521" s="244"/>
      <c r="L1521" s="244"/>
      <c r="M1521" s="244"/>
      <c r="N1521" s="244"/>
      <c r="O1521" s="244"/>
      <c r="P1521" s="244"/>
    </row>
    <row r="1522" spans="1:16" hidden="1" x14ac:dyDescent="0.35">
      <c r="A1522" s="244"/>
      <c r="B1522" s="244"/>
      <c r="C1522" s="244"/>
      <c r="D1522" s="244"/>
      <c r="E1522" s="244"/>
      <c r="F1522" s="244"/>
      <c r="G1522" s="244"/>
      <c r="H1522" s="244"/>
      <c r="I1522" s="244"/>
      <c r="J1522" s="244"/>
      <c r="K1522" s="244"/>
      <c r="L1522" s="244"/>
      <c r="M1522" s="244"/>
      <c r="N1522" s="244"/>
      <c r="O1522" s="244"/>
      <c r="P1522" s="244"/>
    </row>
    <row r="1523" spans="1:16" hidden="1" x14ac:dyDescent="0.35">
      <c r="A1523" s="244"/>
      <c r="B1523" s="244"/>
      <c r="C1523" s="244"/>
      <c r="D1523" s="244"/>
      <c r="E1523" s="244"/>
      <c r="F1523" s="244"/>
      <c r="G1523" s="244"/>
      <c r="H1523" s="244"/>
      <c r="I1523" s="244"/>
      <c r="J1523" s="244"/>
      <c r="K1523" s="244"/>
      <c r="L1523" s="244"/>
      <c r="M1523" s="244"/>
      <c r="N1523" s="244"/>
      <c r="O1523" s="244"/>
      <c r="P1523" s="244"/>
    </row>
    <row r="1524" spans="1:16" hidden="1" x14ac:dyDescent="0.35">
      <c r="A1524" s="244"/>
      <c r="B1524" s="244"/>
      <c r="C1524" s="244"/>
      <c r="D1524" s="244"/>
      <c r="E1524" s="244"/>
      <c r="F1524" s="244"/>
      <c r="G1524" s="244"/>
      <c r="H1524" s="244"/>
      <c r="I1524" s="244"/>
      <c r="J1524" s="244"/>
      <c r="K1524" s="244"/>
      <c r="L1524" s="244"/>
      <c r="M1524" s="244"/>
      <c r="N1524" s="244"/>
      <c r="O1524" s="244"/>
      <c r="P1524" s="244"/>
    </row>
    <row r="1525" spans="1:16" hidden="1" x14ac:dyDescent="0.35">
      <c r="A1525" s="244"/>
      <c r="B1525" s="244"/>
      <c r="C1525" s="244"/>
      <c r="D1525" s="244"/>
      <c r="E1525" s="244"/>
      <c r="F1525" s="244"/>
      <c r="G1525" s="244"/>
      <c r="H1525" s="244"/>
      <c r="I1525" s="244"/>
      <c r="J1525" s="244"/>
      <c r="K1525" s="244"/>
      <c r="L1525" s="244"/>
      <c r="M1525" s="244"/>
      <c r="N1525" s="244"/>
      <c r="O1525" s="244"/>
      <c r="P1525" s="244"/>
    </row>
    <row r="1526" spans="1:16" hidden="1" x14ac:dyDescent="0.35">
      <c r="A1526" s="244"/>
      <c r="B1526" s="244"/>
      <c r="C1526" s="244"/>
      <c r="D1526" s="244"/>
      <c r="E1526" s="244"/>
      <c r="F1526" s="244"/>
      <c r="G1526" s="244"/>
      <c r="H1526" s="244"/>
      <c r="I1526" s="244"/>
      <c r="J1526" s="244"/>
      <c r="K1526" s="244"/>
      <c r="L1526" s="244"/>
      <c r="M1526" s="244"/>
      <c r="N1526" s="244"/>
      <c r="O1526" s="244"/>
      <c r="P1526" s="244"/>
    </row>
    <row r="1527" spans="1:16" hidden="1" x14ac:dyDescent="0.35">
      <c r="A1527" s="244"/>
      <c r="B1527" s="244"/>
      <c r="C1527" s="244"/>
      <c r="D1527" s="244"/>
      <c r="E1527" s="244"/>
      <c r="F1527" s="244"/>
      <c r="G1527" s="244"/>
      <c r="H1527" s="244"/>
      <c r="I1527" s="244"/>
      <c r="J1527" s="244"/>
      <c r="K1527" s="244"/>
      <c r="L1527" s="244"/>
      <c r="M1527" s="244"/>
      <c r="N1527" s="244"/>
      <c r="O1527" s="244"/>
      <c r="P1527" s="244"/>
    </row>
    <row r="1528" spans="1:16" hidden="1" x14ac:dyDescent="0.35">
      <c r="A1528" s="244"/>
      <c r="B1528" s="244"/>
      <c r="C1528" s="244"/>
      <c r="D1528" s="244"/>
      <c r="E1528" s="244"/>
      <c r="F1528" s="244"/>
      <c r="G1528" s="244"/>
      <c r="H1528" s="244"/>
      <c r="I1528" s="244"/>
      <c r="J1528" s="244"/>
      <c r="K1528" s="244"/>
      <c r="L1528" s="244"/>
      <c r="M1528" s="244"/>
      <c r="N1528" s="244"/>
      <c r="O1528" s="244"/>
      <c r="P1528" s="244"/>
    </row>
    <row r="1529" spans="1:16" hidden="1" x14ac:dyDescent="0.35">
      <c r="A1529" s="244"/>
      <c r="B1529" s="244"/>
      <c r="C1529" s="244"/>
      <c r="D1529" s="244"/>
      <c r="E1529" s="244"/>
      <c r="F1529" s="244"/>
      <c r="G1529" s="244"/>
      <c r="H1529" s="244"/>
      <c r="I1529" s="244"/>
      <c r="J1529" s="244"/>
      <c r="K1529" s="244"/>
      <c r="L1529" s="244"/>
      <c r="M1529" s="244"/>
      <c r="N1529" s="244"/>
      <c r="O1529" s="244"/>
      <c r="P1529" s="244"/>
    </row>
    <row r="1530" spans="1:16" hidden="1" x14ac:dyDescent="0.35">
      <c r="A1530" s="244"/>
      <c r="B1530" s="244"/>
      <c r="C1530" s="244"/>
      <c r="D1530" s="244"/>
      <c r="E1530" s="244"/>
      <c r="F1530" s="244"/>
      <c r="G1530" s="244"/>
      <c r="H1530" s="244"/>
      <c r="I1530" s="244"/>
      <c r="J1530" s="244"/>
      <c r="K1530" s="244"/>
      <c r="L1530" s="244"/>
      <c r="M1530" s="244"/>
      <c r="N1530" s="244"/>
      <c r="O1530" s="244"/>
      <c r="P1530" s="244"/>
    </row>
    <row r="1531" spans="1:16" hidden="1" x14ac:dyDescent="0.35">
      <c r="A1531" s="244"/>
      <c r="B1531" s="244"/>
      <c r="C1531" s="244"/>
      <c r="D1531" s="244"/>
      <c r="E1531" s="244"/>
      <c r="F1531" s="244"/>
      <c r="G1531" s="244"/>
      <c r="H1531" s="244"/>
      <c r="I1531" s="244"/>
      <c r="J1531" s="244"/>
      <c r="K1531" s="244"/>
      <c r="L1531" s="244"/>
      <c r="M1531" s="244"/>
      <c r="N1531" s="244"/>
      <c r="O1531" s="244"/>
      <c r="P1531" s="244"/>
    </row>
    <row r="1532" spans="1:16" hidden="1" x14ac:dyDescent="0.35">
      <c r="A1532" s="244"/>
      <c r="B1532" s="244"/>
      <c r="C1532" s="244"/>
      <c r="D1532" s="244"/>
      <c r="E1532" s="244"/>
      <c r="F1532" s="244"/>
      <c r="G1532" s="244"/>
      <c r="H1532" s="244"/>
      <c r="I1532" s="244"/>
      <c r="J1532" s="244"/>
      <c r="K1532" s="244"/>
      <c r="L1532" s="244"/>
      <c r="M1532" s="244"/>
      <c r="N1532" s="244"/>
      <c r="O1532" s="244"/>
      <c r="P1532" s="244"/>
    </row>
    <row r="1533" spans="1:16" hidden="1" x14ac:dyDescent="0.35">
      <c r="A1533" s="244"/>
      <c r="B1533" s="244"/>
      <c r="C1533" s="244"/>
      <c r="D1533" s="244"/>
      <c r="E1533" s="244"/>
      <c r="F1533" s="244"/>
      <c r="G1533" s="244"/>
      <c r="H1533" s="244"/>
      <c r="I1533" s="244"/>
      <c r="J1533" s="244"/>
      <c r="K1533" s="244"/>
      <c r="L1533" s="244"/>
      <c r="M1533" s="244"/>
      <c r="N1533" s="244"/>
      <c r="O1533" s="244"/>
      <c r="P1533" s="244"/>
    </row>
    <row r="1534" spans="1:16" hidden="1" x14ac:dyDescent="0.35">
      <c r="A1534" s="244"/>
      <c r="B1534" s="244"/>
      <c r="C1534" s="244"/>
      <c r="D1534" s="244"/>
      <c r="E1534" s="244"/>
      <c r="F1534" s="244"/>
      <c r="G1534" s="244"/>
      <c r="H1534" s="244"/>
      <c r="I1534" s="244"/>
      <c r="J1534" s="244"/>
      <c r="K1534" s="244"/>
      <c r="L1534" s="244"/>
      <c r="M1534" s="244"/>
      <c r="N1534" s="244"/>
      <c r="O1534" s="244"/>
      <c r="P1534" s="244"/>
    </row>
    <row r="1535" spans="1:16" hidden="1" x14ac:dyDescent="0.35">
      <c r="A1535" s="244"/>
      <c r="B1535" s="244"/>
      <c r="C1535" s="244"/>
      <c r="D1535" s="244"/>
      <c r="E1535" s="244"/>
      <c r="F1535" s="244"/>
      <c r="G1535" s="244"/>
      <c r="H1535" s="244"/>
      <c r="I1535" s="244"/>
      <c r="J1535" s="244"/>
      <c r="K1535" s="244"/>
      <c r="L1535" s="244"/>
      <c r="M1535" s="244"/>
      <c r="N1535" s="244"/>
      <c r="O1535" s="244"/>
      <c r="P1535" s="244"/>
    </row>
    <row r="1536" spans="1:16" hidden="1" x14ac:dyDescent="0.35">
      <c r="A1536" s="244"/>
      <c r="B1536" s="244"/>
      <c r="C1536" s="244"/>
      <c r="D1536" s="244"/>
      <c r="E1536" s="244"/>
      <c r="F1536" s="244"/>
      <c r="G1536" s="244"/>
      <c r="H1536" s="244"/>
      <c r="I1536" s="244"/>
      <c r="J1536" s="244"/>
      <c r="K1536" s="244"/>
      <c r="L1536" s="244"/>
      <c r="M1536" s="244"/>
      <c r="N1536" s="244"/>
      <c r="O1536" s="244"/>
      <c r="P1536" s="244"/>
    </row>
    <row r="1537" spans="1:16" hidden="1" x14ac:dyDescent="0.35">
      <c r="A1537" s="244"/>
      <c r="B1537" s="244"/>
      <c r="C1537" s="244"/>
      <c r="D1537" s="244"/>
      <c r="E1537" s="244"/>
      <c r="F1537" s="244"/>
      <c r="G1537" s="244"/>
      <c r="H1537" s="244"/>
      <c r="I1537" s="244"/>
      <c r="J1537" s="244"/>
      <c r="K1537" s="244"/>
      <c r="L1537" s="244"/>
      <c r="M1537" s="244"/>
      <c r="N1537" s="244"/>
      <c r="O1537" s="244"/>
      <c r="P1537" s="244"/>
    </row>
    <row r="1538" spans="1:16" hidden="1" x14ac:dyDescent="0.35">
      <c r="A1538" s="244"/>
      <c r="B1538" s="244"/>
      <c r="C1538" s="244"/>
      <c r="D1538" s="244"/>
      <c r="E1538" s="244"/>
      <c r="F1538" s="244"/>
      <c r="G1538" s="244"/>
      <c r="H1538" s="244"/>
      <c r="I1538" s="244"/>
      <c r="J1538" s="244"/>
      <c r="K1538" s="244"/>
      <c r="L1538" s="244"/>
      <c r="M1538" s="244"/>
      <c r="N1538" s="244"/>
      <c r="O1538" s="244"/>
      <c r="P1538" s="244"/>
    </row>
    <row r="1539" spans="1:16" hidden="1" x14ac:dyDescent="0.35">
      <c r="A1539" s="244"/>
      <c r="B1539" s="244"/>
      <c r="C1539" s="244"/>
      <c r="D1539" s="244"/>
      <c r="E1539" s="244"/>
      <c r="F1539" s="244"/>
      <c r="G1539" s="244"/>
      <c r="H1539" s="244"/>
      <c r="I1539" s="244"/>
      <c r="J1539" s="244"/>
      <c r="K1539" s="244"/>
      <c r="L1539" s="244"/>
      <c r="M1539" s="244"/>
      <c r="N1539" s="244"/>
      <c r="O1539" s="244"/>
      <c r="P1539" s="244"/>
    </row>
    <row r="1540" spans="1:16" hidden="1" x14ac:dyDescent="0.35">
      <c r="A1540" s="244"/>
      <c r="B1540" s="244"/>
      <c r="C1540" s="244"/>
      <c r="D1540" s="244"/>
      <c r="E1540" s="244"/>
      <c r="F1540" s="244"/>
      <c r="G1540" s="244"/>
      <c r="H1540" s="244"/>
      <c r="I1540" s="244"/>
      <c r="J1540" s="244"/>
      <c r="K1540" s="244"/>
      <c r="L1540" s="244"/>
      <c r="M1540" s="244"/>
      <c r="N1540" s="244"/>
      <c r="O1540" s="244"/>
      <c r="P1540" s="244"/>
    </row>
    <row r="1541" spans="1:16" hidden="1" x14ac:dyDescent="0.35">
      <c r="A1541" s="244"/>
      <c r="B1541" s="244"/>
      <c r="C1541" s="244"/>
      <c r="D1541" s="244"/>
      <c r="E1541" s="244"/>
      <c r="F1541" s="244"/>
      <c r="G1541" s="244"/>
      <c r="H1541" s="244"/>
      <c r="I1541" s="244"/>
      <c r="J1541" s="244"/>
      <c r="K1541" s="244"/>
      <c r="L1541" s="244"/>
      <c r="M1541" s="244"/>
      <c r="N1541" s="244"/>
      <c r="O1541" s="244"/>
      <c r="P1541" s="244"/>
    </row>
    <row r="1542" spans="1:16" hidden="1" x14ac:dyDescent="0.35">
      <c r="A1542" s="244"/>
      <c r="B1542" s="244"/>
      <c r="C1542" s="244"/>
      <c r="D1542" s="244"/>
      <c r="E1542" s="244"/>
      <c r="F1542" s="244"/>
      <c r="G1542" s="244"/>
      <c r="H1542" s="244"/>
      <c r="I1542" s="244"/>
      <c r="J1542" s="244"/>
      <c r="K1542" s="244"/>
      <c r="L1542" s="244"/>
      <c r="M1542" s="244"/>
      <c r="N1542" s="244"/>
      <c r="O1542" s="244"/>
      <c r="P1542" s="244"/>
    </row>
    <row r="1543" spans="1:16" hidden="1" x14ac:dyDescent="0.35">
      <c r="A1543" s="244"/>
      <c r="B1543" s="244"/>
      <c r="C1543" s="244"/>
      <c r="D1543" s="244"/>
      <c r="E1543" s="244"/>
      <c r="F1543" s="244"/>
      <c r="G1543" s="244"/>
      <c r="H1543" s="244"/>
      <c r="I1543" s="244"/>
      <c r="J1543" s="244"/>
      <c r="K1543" s="244"/>
      <c r="L1543" s="244"/>
      <c r="M1543" s="244"/>
      <c r="N1543" s="244"/>
      <c r="O1543" s="244"/>
      <c r="P1543" s="244"/>
    </row>
    <row r="1544" spans="1:16" hidden="1" x14ac:dyDescent="0.35">
      <c r="A1544" s="244"/>
      <c r="B1544" s="244"/>
      <c r="C1544" s="244"/>
      <c r="D1544" s="244"/>
      <c r="E1544" s="244"/>
      <c r="F1544" s="244"/>
      <c r="G1544" s="244"/>
      <c r="H1544" s="244"/>
      <c r="I1544" s="244"/>
      <c r="J1544" s="244"/>
      <c r="K1544" s="244"/>
      <c r="L1544" s="244"/>
      <c r="M1544" s="244"/>
      <c r="N1544" s="244"/>
      <c r="O1544" s="244"/>
      <c r="P1544" s="244"/>
    </row>
    <row r="1545" spans="1:16" hidden="1" x14ac:dyDescent="0.35">
      <c r="A1545" s="244"/>
      <c r="B1545" s="244"/>
      <c r="C1545" s="244"/>
      <c r="D1545" s="244"/>
      <c r="E1545" s="244"/>
      <c r="F1545" s="244"/>
      <c r="G1545" s="244"/>
      <c r="H1545" s="244"/>
      <c r="I1545" s="244"/>
      <c r="J1545" s="244"/>
      <c r="K1545" s="244"/>
      <c r="L1545" s="244"/>
      <c r="M1545" s="244"/>
      <c r="N1545" s="244"/>
      <c r="O1545" s="244"/>
      <c r="P1545" s="244"/>
    </row>
    <row r="1546" spans="1:16" hidden="1" x14ac:dyDescent="0.35">
      <c r="A1546" s="244"/>
      <c r="B1546" s="244"/>
      <c r="C1546" s="244"/>
      <c r="D1546" s="244"/>
      <c r="E1546" s="244"/>
      <c r="F1546" s="244"/>
      <c r="G1546" s="244"/>
      <c r="H1546" s="244"/>
      <c r="I1546" s="244"/>
      <c r="J1546" s="244"/>
      <c r="K1546" s="244"/>
      <c r="L1546" s="244"/>
      <c r="M1546" s="244"/>
      <c r="N1546" s="244"/>
      <c r="O1546" s="244"/>
      <c r="P1546" s="244"/>
    </row>
    <row r="1547" spans="1:16" hidden="1" x14ac:dyDescent="0.35">
      <c r="A1547" s="244"/>
      <c r="B1547" s="244"/>
      <c r="C1547" s="244"/>
      <c r="D1547" s="244"/>
      <c r="E1547" s="244"/>
      <c r="F1547" s="244"/>
      <c r="G1547" s="244"/>
      <c r="H1547" s="244"/>
      <c r="I1547" s="244"/>
      <c r="J1547" s="244"/>
      <c r="K1547" s="244"/>
      <c r="L1547" s="244"/>
      <c r="M1547" s="244"/>
      <c r="N1547" s="244"/>
      <c r="O1547" s="244"/>
      <c r="P1547" s="244"/>
    </row>
    <row r="1548" spans="1:16" hidden="1" x14ac:dyDescent="0.35">
      <c r="A1548" s="244"/>
      <c r="B1548" s="244"/>
      <c r="C1548" s="244"/>
      <c r="D1548" s="244"/>
      <c r="E1548" s="244"/>
      <c r="F1548" s="244"/>
      <c r="G1548" s="244"/>
      <c r="H1548" s="244"/>
      <c r="I1548" s="244"/>
      <c r="J1548" s="244"/>
      <c r="K1548" s="244"/>
      <c r="L1548" s="244"/>
      <c r="M1548" s="244"/>
      <c r="N1548" s="244"/>
      <c r="O1548" s="244"/>
      <c r="P1548" s="244"/>
    </row>
    <row r="1549" spans="1:16" hidden="1" x14ac:dyDescent="0.35">
      <c r="A1549" s="244"/>
      <c r="B1549" s="244"/>
      <c r="C1549" s="244"/>
      <c r="D1549" s="244"/>
      <c r="E1549" s="244"/>
      <c r="F1549" s="244"/>
      <c r="G1549" s="244"/>
      <c r="H1549" s="244"/>
      <c r="I1549" s="244"/>
      <c r="J1549" s="244"/>
      <c r="K1549" s="244"/>
      <c r="L1549" s="244"/>
      <c r="M1549" s="244"/>
      <c r="N1549" s="244"/>
      <c r="O1549" s="244"/>
      <c r="P1549" s="244"/>
    </row>
    <row r="1550" spans="1:16" hidden="1" x14ac:dyDescent="0.35">
      <c r="A1550" s="244"/>
      <c r="B1550" s="244"/>
      <c r="C1550" s="244"/>
      <c r="D1550" s="244"/>
      <c r="E1550" s="244"/>
      <c r="F1550" s="244"/>
      <c r="G1550" s="244"/>
      <c r="H1550" s="244"/>
      <c r="I1550" s="244"/>
      <c r="J1550" s="244"/>
      <c r="K1550" s="244"/>
      <c r="L1550" s="244"/>
      <c r="M1550" s="244"/>
      <c r="N1550" s="244"/>
      <c r="O1550" s="244"/>
      <c r="P1550" s="244"/>
    </row>
    <row r="1551" spans="1:16" hidden="1" x14ac:dyDescent="0.35">
      <c r="A1551" s="244"/>
      <c r="B1551" s="244"/>
      <c r="C1551" s="244"/>
      <c r="D1551" s="244"/>
      <c r="E1551" s="244"/>
      <c r="F1551" s="244"/>
      <c r="G1551" s="244"/>
      <c r="H1551" s="244"/>
      <c r="I1551" s="244"/>
      <c r="J1551" s="244"/>
      <c r="K1551" s="244"/>
      <c r="L1551" s="244"/>
      <c r="M1551" s="244"/>
      <c r="N1551" s="244"/>
      <c r="O1551" s="244"/>
      <c r="P1551" s="244"/>
    </row>
    <row r="1552" spans="1:16" hidden="1" x14ac:dyDescent="0.35">
      <c r="A1552" s="244"/>
      <c r="B1552" s="244"/>
      <c r="C1552" s="244"/>
      <c r="D1552" s="244"/>
      <c r="E1552" s="244"/>
      <c r="F1552" s="244"/>
      <c r="G1552" s="244"/>
      <c r="H1552" s="244"/>
      <c r="I1552" s="244"/>
      <c r="J1552" s="244"/>
      <c r="K1552" s="244"/>
      <c r="L1552" s="244"/>
      <c r="M1552" s="244"/>
      <c r="N1552" s="244"/>
      <c r="O1552" s="244"/>
      <c r="P1552" s="244"/>
    </row>
    <row r="1553" spans="1:16" hidden="1" x14ac:dyDescent="0.35">
      <c r="A1553" s="244"/>
      <c r="B1553" s="244"/>
      <c r="C1553" s="244"/>
      <c r="D1553" s="244"/>
      <c r="E1553" s="244"/>
      <c r="F1553" s="244"/>
      <c r="G1553" s="244"/>
      <c r="H1553" s="244"/>
      <c r="I1553" s="244"/>
      <c r="J1553" s="244"/>
      <c r="K1553" s="244"/>
      <c r="L1553" s="244"/>
      <c r="M1553" s="244"/>
      <c r="N1553" s="244"/>
      <c r="O1553" s="244"/>
      <c r="P1553" s="244"/>
    </row>
    <row r="1554" spans="1:16" hidden="1" x14ac:dyDescent="0.35">
      <c r="A1554" s="244"/>
      <c r="B1554" s="244"/>
      <c r="C1554" s="244"/>
      <c r="D1554" s="244"/>
      <c r="E1554" s="244"/>
      <c r="F1554" s="244"/>
      <c r="G1554" s="244"/>
      <c r="H1554" s="244"/>
      <c r="I1554" s="244"/>
      <c r="J1554" s="244"/>
      <c r="K1554" s="244"/>
      <c r="L1554" s="244"/>
      <c r="M1554" s="244"/>
      <c r="N1554" s="244"/>
      <c r="O1554" s="244"/>
      <c r="P1554" s="244"/>
    </row>
    <row r="1555" spans="1:16" hidden="1" x14ac:dyDescent="0.35">
      <c r="A1555" s="244"/>
      <c r="B1555" s="244"/>
      <c r="C1555" s="244"/>
      <c r="D1555" s="244"/>
      <c r="E1555" s="244"/>
      <c r="F1555" s="244"/>
      <c r="G1555" s="244"/>
      <c r="H1555" s="244"/>
      <c r="I1555" s="244"/>
      <c r="J1555" s="244"/>
      <c r="K1555" s="244"/>
      <c r="L1555" s="244"/>
      <c r="M1555" s="244"/>
      <c r="N1555" s="244"/>
      <c r="O1555" s="244"/>
      <c r="P1555" s="244"/>
    </row>
    <row r="1556" spans="1:16" hidden="1" x14ac:dyDescent="0.35">
      <c r="A1556" s="244"/>
      <c r="B1556" s="244"/>
      <c r="C1556" s="244"/>
      <c r="D1556" s="244"/>
      <c r="E1556" s="244"/>
      <c r="F1556" s="244"/>
      <c r="G1556" s="244"/>
      <c r="H1556" s="244"/>
      <c r="I1556" s="244"/>
      <c r="J1556" s="244"/>
      <c r="K1556" s="244"/>
      <c r="L1556" s="244"/>
      <c r="M1556" s="244"/>
      <c r="N1556" s="244"/>
      <c r="O1556" s="244"/>
      <c r="P1556" s="244"/>
    </row>
    <row r="1557" spans="1:16" hidden="1" x14ac:dyDescent="0.35">
      <c r="A1557" s="244"/>
      <c r="B1557" s="244"/>
      <c r="C1557" s="244"/>
      <c r="D1557" s="244"/>
      <c r="E1557" s="244"/>
      <c r="F1557" s="244"/>
      <c r="G1557" s="244"/>
      <c r="H1557" s="244"/>
      <c r="I1557" s="244"/>
      <c r="J1557" s="244"/>
      <c r="K1557" s="244"/>
      <c r="L1557" s="244"/>
      <c r="M1557" s="244"/>
      <c r="N1557" s="244"/>
      <c r="O1557" s="244"/>
      <c r="P1557" s="244"/>
    </row>
    <row r="1558" spans="1:16" hidden="1" x14ac:dyDescent="0.35">
      <c r="A1558" s="244"/>
      <c r="B1558" s="244"/>
      <c r="C1558" s="244"/>
      <c r="D1558" s="244"/>
      <c r="E1558" s="244"/>
      <c r="F1558" s="244"/>
      <c r="G1558" s="244"/>
      <c r="H1558" s="244"/>
      <c r="I1558" s="244"/>
      <c r="J1558" s="244"/>
      <c r="K1558" s="244"/>
      <c r="L1558" s="244"/>
      <c r="M1558" s="244"/>
      <c r="N1558" s="244"/>
      <c r="O1558" s="244"/>
      <c r="P1558" s="244"/>
    </row>
    <row r="1559" spans="1:16" hidden="1" x14ac:dyDescent="0.35">
      <c r="A1559" s="244"/>
      <c r="B1559" s="244"/>
      <c r="C1559" s="244"/>
      <c r="D1559" s="244"/>
      <c r="E1559" s="244"/>
      <c r="F1559" s="244"/>
      <c r="G1559" s="244"/>
      <c r="H1559" s="244"/>
      <c r="I1559" s="244"/>
      <c r="J1559" s="244"/>
      <c r="K1559" s="244"/>
      <c r="L1559" s="244"/>
      <c r="M1559" s="244"/>
      <c r="N1559" s="244"/>
      <c r="O1559" s="244"/>
      <c r="P1559" s="244"/>
    </row>
    <row r="1560" spans="1:16" hidden="1" x14ac:dyDescent="0.35">
      <c r="A1560" s="244"/>
      <c r="B1560" s="244"/>
      <c r="C1560" s="244"/>
      <c r="D1560" s="244"/>
      <c r="E1560" s="244"/>
      <c r="F1560" s="244"/>
      <c r="G1560" s="244"/>
      <c r="H1560" s="244"/>
      <c r="I1560" s="244"/>
      <c r="J1560" s="244"/>
      <c r="K1560" s="244"/>
      <c r="L1560" s="244"/>
      <c r="M1560" s="244"/>
      <c r="N1560" s="244"/>
      <c r="O1560" s="244"/>
      <c r="P1560" s="244"/>
    </row>
    <row r="1561" spans="1:16" hidden="1" x14ac:dyDescent="0.35">
      <c r="A1561" s="244"/>
      <c r="B1561" s="244"/>
      <c r="C1561" s="244"/>
      <c r="D1561" s="244"/>
      <c r="E1561" s="244"/>
      <c r="F1561" s="244"/>
      <c r="G1561" s="244"/>
      <c r="H1561" s="244"/>
      <c r="I1561" s="244"/>
      <c r="J1561" s="244"/>
      <c r="K1561" s="244"/>
      <c r="L1561" s="244"/>
      <c r="M1561" s="244"/>
      <c r="N1561" s="244"/>
      <c r="O1561" s="244"/>
      <c r="P1561" s="244"/>
    </row>
    <row r="1562" spans="1:16" hidden="1" x14ac:dyDescent="0.35">
      <c r="A1562" s="244"/>
      <c r="B1562" s="244"/>
      <c r="C1562" s="244"/>
      <c r="D1562" s="244"/>
      <c r="E1562" s="244"/>
      <c r="F1562" s="244"/>
      <c r="G1562" s="244"/>
      <c r="H1562" s="244"/>
      <c r="I1562" s="244"/>
      <c r="J1562" s="244"/>
      <c r="K1562" s="244"/>
      <c r="L1562" s="244"/>
      <c r="M1562" s="244"/>
      <c r="N1562" s="244"/>
      <c r="O1562" s="244"/>
      <c r="P1562" s="244"/>
    </row>
    <row r="1563" spans="1:16" hidden="1" x14ac:dyDescent="0.35">
      <c r="A1563" s="244"/>
      <c r="B1563" s="244"/>
      <c r="C1563" s="244"/>
      <c r="D1563" s="244"/>
      <c r="E1563" s="244"/>
      <c r="F1563" s="244"/>
      <c r="G1563" s="244"/>
      <c r="H1563" s="244"/>
      <c r="I1563" s="244"/>
      <c r="J1563" s="244"/>
      <c r="K1563" s="244"/>
      <c r="L1563" s="244"/>
      <c r="M1563" s="244"/>
      <c r="N1563" s="244"/>
      <c r="O1563" s="244"/>
      <c r="P1563" s="244"/>
    </row>
    <row r="1564" spans="1:16" hidden="1" x14ac:dyDescent="0.35">
      <c r="A1564" s="244"/>
      <c r="B1564" s="244"/>
      <c r="C1564" s="244"/>
      <c r="D1564" s="244"/>
      <c r="E1564" s="244"/>
      <c r="F1564" s="244"/>
      <c r="G1564" s="244"/>
      <c r="H1564" s="244"/>
      <c r="I1564" s="244"/>
      <c r="J1564" s="244"/>
      <c r="K1564" s="244"/>
      <c r="L1564" s="244"/>
      <c r="M1564" s="244"/>
      <c r="N1564" s="244"/>
      <c r="O1564" s="244"/>
      <c r="P1564" s="244"/>
    </row>
    <row r="1565" spans="1:16" hidden="1" x14ac:dyDescent="0.35">
      <c r="A1565" s="244"/>
      <c r="B1565" s="244"/>
      <c r="C1565" s="244"/>
      <c r="D1565" s="244"/>
      <c r="E1565" s="244"/>
      <c r="F1565" s="244"/>
      <c r="G1565" s="244"/>
      <c r="H1565" s="244"/>
      <c r="I1565" s="244"/>
      <c r="J1565" s="244"/>
      <c r="K1565" s="244"/>
      <c r="L1565" s="244"/>
      <c r="M1565" s="244"/>
      <c r="N1565" s="244"/>
      <c r="O1565" s="244"/>
      <c r="P1565" s="244"/>
    </row>
    <row r="1566" spans="1:16" hidden="1" x14ac:dyDescent="0.35">
      <c r="A1566" s="244"/>
      <c r="B1566" s="244"/>
      <c r="C1566" s="244"/>
      <c r="D1566" s="244"/>
      <c r="E1566" s="244"/>
      <c r="F1566" s="244"/>
      <c r="G1566" s="244"/>
      <c r="H1566" s="244"/>
      <c r="I1566" s="244"/>
      <c r="J1566" s="244"/>
      <c r="K1566" s="244"/>
      <c r="L1566" s="244"/>
      <c r="M1566" s="244"/>
      <c r="N1566" s="244"/>
      <c r="O1566" s="244"/>
      <c r="P1566" s="244"/>
    </row>
    <row r="1567" spans="1:16" hidden="1" x14ac:dyDescent="0.35">
      <c r="A1567" s="244"/>
      <c r="B1567" s="244"/>
      <c r="C1567" s="244"/>
      <c r="D1567" s="244"/>
      <c r="E1567" s="244"/>
      <c r="F1567" s="244"/>
      <c r="G1567" s="244"/>
      <c r="H1567" s="244"/>
      <c r="I1567" s="244"/>
      <c r="J1567" s="244"/>
      <c r="K1567" s="244"/>
      <c r="L1567" s="244"/>
      <c r="M1567" s="244"/>
      <c r="N1567" s="244"/>
      <c r="O1567" s="244"/>
      <c r="P1567" s="244"/>
    </row>
    <row r="1568" spans="1:16" hidden="1" x14ac:dyDescent="0.35">
      <c r="A1568" s="244"/>
      <c r="B1568" s="244"/>
      <c r="C1568" s="244"/>
      <c r="D1568" s="244"/>
      <c r="E1568" s="244"/>
      <c r="F1568" s="244"/>
      <c r="G1568" s="244"/>
      <c r="H1568" s="244"/>
      <c r="I1568" s="244"/>
      <c r="J1568" s="244"/>
      <c r="K1568" s="244"/>
      <c r="L1568" s="244"/>
      <c r="M1568" s="244"/>
      <c r="N1568" s="244"/>
      <c r="O1568" s="244"/>
      <c r="P1568" s="244"/>
    </row>
    <row r="1569" spans="1:16" hidden="1" x14ac:dyDescent="0.35">
      <c r="A1569" s="244"/>
      <c r="B1569" s="244"/>
      <c r="C1569" s="244"/>
      <c r="D1569" s="244"/>
      <c r="E1569" s="244"/>
      <c r="F1569" s="244"/>
      <c r="G1569" s="244"/>
      <c r="H1569" s="244"/>
      <c r="I1569" s="244"/>
      <c r="J1569" s="244"/>
      <c r="K1569" s="244"/>
      <c r="L1569" s="244"/>
      <c r="M1569" s="244"/>
      <c r="N1569" s="244"/>
      <c r="O1569" s="244"/>
      <c r="P1569" s="244"/>
    </row>
    <row r="1570" spans="1:16" hidden="1" x14ac:dyDescent="0.35">
      <c r="A1570" s="244"/>
      <c r="B1570" s="244"/>
      <c r="C1570" s="244"/>
      <c r="D1570" s="244"/>
      <c r="E1570" s="244"/>
      <c r="F1570" s="244"/>
      <c r="G1570" s="244"/>
      <c r="H1570" s="244"/>
      <c r="I1570" s="244"/>
      <c r="J1570" s="244"/>
      <c r="K1570" s="244"/>
      <c r="L1570" s="244"/>
      <c r="M1570" s="244"/>
      <c r="N1570" s="244"/>
      <c r="O1570" s="244"/>
      <c r="P1570" s="244"/>
    </row>
    <row r="1571" spans="1:16" hidden="1" x14ac:dyDescent="0.35">
      <c r="A1571" s="244"/>
      <c r="B1571" s="244"/>
      <c r="C1571" s="244"/>
      <c r="D1571" s="244"/>
      <c r="E1571" s="244"/>
      <c r="F1571" s="244"/>
      <c r="G1571" s="244"/>
      <c r="H1571" s="244"/>
      <c r="I1571" s="244"/>
      <c r="J1571" s="244"/>
      <c r="K1571" s="244"/>
      <c r="L1571" s="244"/>
      <c r="M1571" s="244"/>
      <c r="N1571" s="244"/>
      <c r="O1571" s="244"/>
      <c r="P1571" s="244"/>
    </row>
    <row r="1572" spans="1:16" hidden="1" x14ac:dyDescent="0.35">
      <c r="A1572" s="244"/>
      <c r="B1572" s="244"/>
      <c r="C1572" s="244"/>
      <c r="D1572" s="244"/>
      <c r="E1572" s="244"/>
      <c r="F1572" s="244"/>
      <c r="G1572" s="244"/>
      <c r="H1572" s="244"/>
      <c r="I1572" s="244"/>
      <c r="J1572" s="244"/>
      <c r="K1572" s="244"/>
      <c r="L1572" s="244"/>
      <c r="M1572" s="244"/>
      <c r="N1572" s="244"/>
      <c r="O1572" s="244"/>
      <c r="P1572" s="244"/>
    </row>
    <row r="1573" spans="1:16" hidden="1" x14ac:dyDescent="0.35">
      <c r="A1573" s="244"/>
      <c r="B1573" s="244"/>
      <c r="C1573" s="244"/>
      <c r="D1573" s="244"/>
      <c r="E1573" s="244"/>
      <c r="F1573" s="244"/>
      <c r="G1573" s="244"/>
      <c r="H1573" s="244"/>
      <c r="I1573" s="244"/>
      <c r="J1573" s="244"/>
      <c r="K1573" s="244"/>
      <c r="L1573" s="244"/>
      <c r="M1573" s="244"/>
      <c r="N1573" s="244"/>
      <c r="O1573" s="244"/>
      <c r="P1573" s="244"/>
    </row>
    <row r="1574" spans="1:16" hidden="1" x14ac:dyDescent="0.35">
      <c r="A1574" s="244"/>
      <c r="B1574" s="244"/>
      <c r="C1574" s="244"/>
      <c r="D1574" s="244"/>
      <c r="E1574" s="244"/>
      <c r="F1574" s="244"/>
      <c r="G1574" s="244"/>
      <c r="H1574" s="244"/>
      <c r="I1574" s="244"/>
      <c r="J1574" s="244"/>
      <c r="K1574" s="244"/>
      <c r="L1574" s="244"/>
      <c r="M1574" s="244"/>
      <c r="N1574" s="244"/>
      <c r="O1574" s="244"/>
      <c r="P1574" s="244"/>
    </row>
    <row r="1575" spans="1:16" hidden="1" x14ac:dyDescent="0.35">
      <c r="A1575" s="244"/>
      <c r="B1575" s="244"/>
      <c r="C1575" s="244"/>
      <c r="D1575" s="244"/>
      <c r="E1575" s="244"/>
      <c r="F1575" s="244"/>
      <c r="G1575" s="244"/>
      <c r="H1575" s="244"/>
      <c r="I1575" s="244"/>
      <c r="J1575" s="244"/>
      <c r="K1575" s="244"/>
      <c r="L1575" s="244"/>
      <c r="M1575" s="244"/>
      <c r="N1575" s="244"/>
      <c r="O1575" s="244"/>
      <c r="P1575" s="244"/>
    </row>
    <row r="1576" spans="1:16" hidden="1" x14ac:dyDescent="0.35">
      <c r="A1576" s="244"/>
      <c r="B1576" s="244"/>
      <c r="C1576" s="244"/>
      <c r="D1576" s="244"/>
      <c r="E1576" s="244"/>
      <c r="F1576" s="244"/>
      <c r="G1576" s="244"/>
      <c r="H1576" s="244"/>
      <c r="I1576" s="244"/>
      <c r="J1576" s="244"/>
      <c r="K1576" s="244"/>
      <c r="L1576" s="244"/>
      <c r="M1576" s="244"/>
      <c r="N1576" s="244"/>
      <c r="O1576" s="244"/>
      <c r="P1576" s="244"/>
    </row>
    <row r="1577" spans="1:16" hidden="1" x14ac:dyDescent="0.35">
      <c r="A1577" s="244"/>
      <c r="B1577" s="244"/>
      <c r="C1577" s="244"/>
      <c r="D1577" s="244"/>
      <c r="E1577" s="244"/>
      <c r="F1577" s="244"/>
      <c r="G1577" s="244"/>
      <c r="H1577" s="244"/>
      <c r="I1577" s="244"/>
      <c r="J1577" s="244"/>
      <c r="K1577" s="244"/>
      <c r="L1577" s="244"/>
      <c r="M1577" s="244"/>
      <c r="N1577" s="244"/>
      <c r="O1577" s="244"/>
      <c r="P1577" s="244"/>
    </row>
    <row r="1578" spans="1:16" hidden="1" x14ac:dyDescent="0.35">
      <c r="A1578" s="244"/>
      <c r="B1578" s="244"/>
      <c r="C1578" s="244"/>
      <c r="D1578" s="244"/>
      <c r="E1578" s="244"/>
      <c r="F1578" s="244"/>
      <c r="G1578" s="244"/>
      <c r="H1578" s="244"/>
      <c r="I1578" s="244"/>
      <c r="J1578" s="244"/>
      <c r="K1578" s="244"/>
      <c r="L1578" s="244"/>
      <c r="M1578" s="244"/>
      <c r="N1578" s="244"/>
      <c r="O1578" s="244"/>
      <c r="P1578" s="244"/>
    </row>
    <row r="1579" spans="1:16" hidden="1" x14ac:dyDescent="0.35">
      <c r="A1579" s="244"/>
      <c r="B1579" s="244"/>
      <c r="C1579" s="244"/>
      <c r="D1579" s="244"/>
      <c r="E1579" s="244"/>
      <c r="F1579" s="244"/>
      <c r="G1579" s="244"/>
      <c r="H1579" s="244"/>
      <c r="I1579" s="244"/>
      <c r="J1579" s="244"/>
      <c r="K1579" s="244"/>
      <c r="L1579" s="244"/>
      <c r="M1579" s="244"/>
      <c r="N1579" s="244"/>
      <c r="O1579" s="244"/>
      <c r="P1579" s="244"/>
    </row>
    <row r="1580" spans="1:16" hidden="1" x14ac:dyDescent="0.35">
      <c r="A1580" s="244"/>
      <c r="B1580" s="244"/>
      <c r="C1580" s="244"/>
      <c r="D1580" s="244"/>
      <c r="E1580" s="244"/>
      <c r="F1580" s="244"/>
      <c r="G1580" s="244"/>
      <c r="H1580" s="244"/>
      <c r="I1580" s="244"/>
      <c r="J1580" s="244"/>
      <c r="K1580" s="244"/>
      <c r="L1580" s="244"/>
      <c r="M1580" s="244"/>
      <c r="N1580" s="244"/>
      <c r="O1580" s="244"/>
      <c r="P1580" s="244"/>
    </row>
    <row r="1581" spans="1:16" hidden="1" x14ac:dyDescent="0.35">
      <c r="A1581" s="244"/>
      <c r="B1581" s="244"/>
      <c r="C1581" s="244"/>
      <c r="D1581" s="244"/>
      <c r="E1581" s="244"/>
      <c r="F1581" s="244"/>
      <c r="G1581" s="244"/>
      <c r="H1581" s="244"/>
      <c r="I1581" s="244"/>
      <c r="J1581" s="244"/>
      <c r="K1581" s="244"/>
      <c r="L1581" s="244"/>
      <c r="M1581" s="244"/>
      <c r="N1581" s="244"/>
      <c r="O1581" s="244"/>
      <c r="P1581" s="244"/>
    </row>
    <row r="1582" spans="1:16" hidden="1" x14ac:dyDescent="0.35">
      <c r="A1582" s="244"/>
      <c r="B1582" s="244"/>
      <c r="C1582" s="244"/>
      <c r="D1582" s="244"/>
      <c r="E1582" s="244"/>
      <c r="F1582" s="244"/>
      <c r="G1582" s="244"/>
      <c r="H1582" s="244"/>
      <c r="I1582" s="244"/>
      <c r="J1582" s="244"/>
      <c r="K1582" s="244"/>
      <c r="L1582" s="244"/>
      <c r="M1582" s="244"/>
      <c r="N1582" s="244"/>
      <c r="O1582" s="244"/>
      <c r="P1582" s="244"/>
    </row>
    <row r="1583" spans="1:16" hidden="1" x14ac:dyDescent="0.35">
      <c r="A1583" s="244"/>
      <c r="B1583" s="244"/>
      <c r="C1583" s="244"/>
      <c r="D1583" s="244"/>
      <c r="E1583" s="244"/>
      <c r="F1583" s="244"/>
      <c r="G1583" s="244"/>
      <c r="H1583" s="244"/>
      <c r="I1583" s="244"/>
      <c r="J1583" s="244"/>
      <c r="K1583" s="244"/>
      <c r="L1583" s="244"/>
      <c r="M1583" s="244"/>
      <c r="N1583" s="244"/>
      <c r="O1583" s="244"/>
      <c r="P1583" s="244"/>
    </row>
    <row r="1584" spans="1:16" hidden="1" x14ac:dyDescent="0.35">
      <c r="A1584" s="244"/>
      <c r="B1584" s="244"/>
      <c r="C1584" s="244"/>
      <c r="D1584" s="244"/>
      <c r="E1584" s="244"/>
      <c r="F1584" s="244"/>
      <c r="G1584" s="244"/>
      <c r="H1584" s="244"/>
      <c r="I1584" s="244"/>
      <c r="J1584" s="244"/>
      <c r="K1584" s="244"/>
      <c r="L1584" s="244"/>
      <c r="M1584" s="244"/>
      <c r="N1584" s="244"/>
      <c r="O1584" s="244"/>
      <c r="P1584" s="244"/>
    </row>
    <row r="1585" spans="1:16" hidden="1" x14ac:dyDescent="0.35">
      <c r="A1585" s="244"/>
      <c r="B1585" s="244"/>
      <c r="C1585" s="244"/>
      <c r="D1585" s="244"/>
      <c r="E1585" s="244"/>
      <c r="F1585" s="244"/>
      <c r="G1585" s="244"/>
      <c r="H1585" s="244"/>
      <c r="I1585" s="244"/>
      <c r="J1585" s="244"/>
      <c r="K1585" s="244"/>
      <c r="L1585" s="244"/>
      <c r="M1585" s="244"/>
      <c r="N1585" s="244"/>
      <c r="O1585" s="244"/>
      <c r="P1585" s="244"/>
    </row>
    <row r="1586" spans="1:16" hidden="1" x14ac:dyDescent="0.35">
      <c r="A1586" s="244"/>
      <c r="B1586" s="244"/>
      <c r="C1586" s="244"/>
      <c r="D1586" s="244"/>
      <c r="E1586" s="244"/>
      <c r="F1586" s="244"/>
      <c r="G1586" s="244"/>
      <c r="H1586" s="244"/>
      <c r="I1586" s="244"/>
      <c r="J1586" s="244"/>
      <c r="K1586" s="244"/>
      <c r="L1586" s="244"/>
      <c r="M1586" s="244"/>
      <c r="N1586" s="244"/>
      <c r="O1586" s="244"/>
      <c r="P1586" s="244"/>
    </row>
    <row r="1587" spans="1:16" hidden="1" x14ac:dyDescent="0.35">
      <c r="A1587" s="244"/>
      <c r="B1587" s="244"/>
      <c r="C1587" s="244"/>
      <c r="D1587" s="244"/>
      <c r="E1587" s="244"/>
      <c r="F1587" s="244"/>
      <c r="G1587" s="244"/>
      <c r="H1587" s="244"/>
      <c r="I1587" s="244"/>
      <c r="J1587" s="244"/>
      <c r="K1587" s="244"/>
      <c r="L1587" s="244"/>
      <c r="M1587" s="244"/>
      <c r="N1587" s="244"/>
      <c r="O1587" s="244"/>
      <c r="P1587" s="244"/>
    </row>
    <row r="1588" spans="1:16" hidden="1" x14ac:dyDescent="0.35">
      <c r="A1588" s="244"/>
      <c r="B1588" s="244"/>
      <c r="C1588" s="244"/>
      <c r="D1588" s="244"/>
      <c r="E1588" s="244"/>
      <c r="F1588" s="244"/>
      <c r="G1588" s="244"/>
      <c r="H1588" s="244"/>
      <c r="I1588" s="244"/>
      <c r="J1588" s="244"/>
      <c r="K1588" s="244"/>
      <c r="L1588" s="244"/>
      <c r="M1588" s="244"/>
      <c r="N1588" s="244"/>
      <c r="O1588" s="244"/>
      <c r="P1588" s="244"/>
    </row>
    <row r="1589" spans="1:16" hidden="1" x14ac:dyDescent="0.35">
      <c r="A1589" s="244"/>
      <c r="B1589" s="244"/>
      <c r="C1589" s="244"/>
      <c r="D1589" s="244"/>
      <c r="E1589" s="244"/>
      <c r="F1589" s="244"/>
      <c r="G1589" s="244"/>
      <c r="H1589" s="244"/>
      <c r="I1589" s="244"/>
      <c r="J1589" s="244"/>
      <c r="K1589" s="244"/>
      <c r="L1589" s="244"/>
      <c r="M1589" s="244"/>
      <c r="N1589" s="244"/>
      <c r="O1589" s="244"/>
      <c r="P1589" s="244"/>
    </row>
    <row r="1590" spans="1:16" hidden="1" x14ac:dyDescent="0.35">
      <c r="A1590" s="244"/>
      <c r="B1590" s="244"/>
      <c r="C1590" s="244"/>
      <c r="D1590" s="244"/>
      <c r="E1590" s="244"/>
      <c r="F1590" s="244"/>
      <c r="G1590" s="244"/>
      <c r="H1590" s="244"/>
      <c r="I1590" s="244"/>
      <c r="J1590" s="244"/>
      <c r="K1590" s="244"/>
      <c r="L1590" s="244"/>
      <c r="M1590" s="244"/>
      <c r="N1590" s="244"/>
      <c r="O1590" s="244"/>
      <c r="P1590" s="244"/>
    </row>
    <row r="1591" spans="1:16" hidden="1" x14ac:dyDescent="0.35">
      <c r="A1591" s="244"/>
      <c r="B1591" s="244"/>
      <c r="C1591" s="244"/>
      <c r="D1591" s="244"/>
      <c r="E1591" s="244"/>
      <c r="F1591" s="244"/>
      <c r="G1591" s="244"/>
      <c r="H1591" s="244"/>
      <c r="I1591" s="244"/>
      <c r="J1591" s="244"/>
      <c r="K1591" s="244"/>
      <c r="L1591" s="244"/>
      <c r="M1591" s="244"/>
      <c r="N1591" s="244"/>
      <c r="O1591" s="244"/>
      <c r="P1591" s="244"/>
    </row>
    <row r="1592" spans="1:16" hidden="1" x14ac:dyDescent="0.35">
      <c r="A1592" s="244"/>
      <c r="B1592" s="244"/>
      <c r="C1592" s="244"/>
      <c r="D1592" s="244"/>
      <c r="E1592" s="244"/>
      <c r="F1592" s="244"/>
      <c r="G1592" s="244"/>
      <c r="H1592" s="244"/>
      <c r="I1592" s="244"/>
      <c r="J1592" s="244"/>
      <c r="K1592" s="244"/>
      <c r="L1592" s="244"/>
      <c r="M1592" s="244"/>
      <c r="N1592" s="244"/>
      <c r="O1592" s="244"/>
      <c r="P1592" s="244"/>
    </row>
    <row r="1593" spans="1:16" hidden="1" x14ac:dyDescent="0.35">
      <c r="A1593" s="244"/>
      <c r="B1593" s="244"/>
      <c r="C1593" s="244"/>
      <c r="D1593" s="244"/>
      <c r="E1593" s="244"/>
      <c r="F1593" s="244"/>
      <c r="G1593" s="244"/>
      <c r="H1593" s="244"/>
      <c r="I1593" s="244"/>
      <c r="J1593" s="244"/>
      <c r="K1593" s="244"/>
      <c r="L1593" s="244"/>
      <c r="M1593" s="244"/>
      <c r="N1593" s="244"/>
      <c r="O1593" s="244"/>
      <c r="P1593" s="244"/>
    </row>
    <row r="1594" spans="1:16" hidden="1" x14ac:dyDescent="0.35">
      <c r="A1594" s="244"/>
      <c r="B1594" s="244"/>
      <c r="C1594" s="244"/>
      <c r="D1594" s="244"/>
      <c r="E1594" s="244"/>
      <c r="F1594" s="244"/>
      <c r="G1594" s="244"/>
      <c r="H1594" s="244"/>
      <c r="I1594" s="244"/>
      <c r="J1594" s="244"/>
      <c r="K1594" s="244"/>
      <c r="L1594" s="244"/>
      <c r="M1594" s="244"/>
      <c r="N1594" s="244"/>
      <c r="O1594" s="244"/>
      <c r="P1594" s="244"/>
    </row>
    <row r="1595" spans="1:16" hidden="1" x14ac:dyDescent="0.35">
      <c r="A1595" s="244"/>
      <c r="B1595" s="244"/>
      <c r="C1595" s="244"/>
      <c r="D1595" s="244"/>
      <c r="E1595" s="244"/>
      <c r="F1595" s="244"/>
      <c r="G1595" s="244"/>
      <c r="H1595" s="244"/>
      <c r="I1595" s="244"/>
      <c r="J1595" s="244"/>
      <c r="K1595" s="244"/>
      <c r="L1595" s="244"/>
      <c r="M1595" s="244"/>
      <c r="N1595" s="244"/>
      <c r="O1595" s="244"/>
      <c r="P1595" s="244"/>
    </row>
    <row r="1596" spans="1:16" hidden="1" x14ac:dyDescent="0.35">
      <c r="A1596" s="244"/>
      <c r="B1596" s="244"/>
      <c r="C1596" s="244"/>
      <c r="D1596" s="244"/>
      <c r="E1596" s="244"/>
      <c r="F1596" s="244"/>
      <c r="G1596" s="244"/>
      <c r="H1596" s="244"/>
      <c r="I1596" s="244"/>
      <c r="J1596" s="244"/>
      <c r="K1596" s="244"/>
      <c r="L1596" s="244"/>
      <c r="M1596" s="244"/>
      <c r="N1596" s="244"/>
      <c r="O1596" s="244"/>
      <c r="P1596" s="244"/>
    </row>
    <row r="1597" spans="1:16" hidden="1" x14ac:dyDescent="0.35">
      <c r="A1597" s="244"/>
      <c r="B1597" s="244"/>
      <c r="C1597" s="244"/>
      <c r="D1597" s="244"/>
      <c r="E1597" s="244"/>
      <c r="F1597" s="244"/>
      <c r="G1597" s="244"/>
      <c r="H1597" s="244"/>
      <c r="I1597" s="244"/>
      <c r="J1597" s="244"/>
      <c r="K1597" s="244"/>
      <c r="L1597" s="244"/>
      <c r="M1597" s="244"/>
      <c r="N1597" s="244"/>
      <c r="O1597" s="244"/>
      <c r="P1597" s="244"/>
    </row>
    <row r="1598" spans="1:16" hidden="1" x14ac:dyDescent="0.35">
      <c r="A1598" s="244"/>
      <c r="B1598" s="244"/>
      <c r="C1598" s="244"/>
      <c r="D1598" s="244"/>
      <c r="E1598" s="244"/>
      <c r="F1598" s="244"/>
      <c r="G1598" s="244"/>
      <c r="H1598" s="244"/>
      <c r="I1598" s="244"/>
      <c r="J1598" s="244"/>
      <c r="K1598" s="244"/>
      <c r="L1598" s="244"/>
      <c r="M1598" s="244"/>
      <c r="N1598" s="244"/>
      <c r="O1598" s="244"/>
      <c r="P1598" s="244"/>
    </row>
    <row r="1599" spans="1:16" hidden="1" x14ac:dyDescent="0.35">
      <c r="A1599" s="244"/>
      <c r="B1599" s="244"/>
      <c r="C1599" s="244"/>
      <c r="D1599" s="244"/>
      <c r="E1599" s="244"/>
      <c r="F1599" s="244"/>
      <c r="G1599" s="244"/>
      <c r="H1599" s="244"/>
      <c r="I1599" s="244"/>
      <c r="J1599" s="244"/>
      <c r="K1599" s="244"/>
      <c r="L1599" s="244"/>
      <c r="M1599" s="244"/>
      <c r="N1599" s="244"/>
      <c r="O1599" s="244"/>
      <c r="P1599" s="244"/>
    </row>
    <row r="1600" spans="1:16" hidden="1" x14ac:dyDescent="0.35">
      <c r="A1600" s="244"/>
      <c r="B1600" s="244"/>
      <c r="C1600" s="244"/>
      <c r="D1600" s="244"/>
      <c r="E1600" s="244"/>
      <c r="F1600" s="244"/>
      <c r="G1600" s="244"/>
      <c r="H1600" s="244"/>
      <c r="I1600" s="244"/>
      <c r="J1600" s="244"/>
      <c r="K1600" s="244"/>
      <c r="L1600" s="244"/>
      <c r="M1600" s="244"/>
      <c r="N1600" s="244"/>
      <c r="O1600" s="244"/>
      <c r="P1600" s="244"/>
    </row>
    <row r="1601" spans="1:16" hidden="1" x14ac:dyDescent="0.35">
      <c r="A1601" s="244"/>
      <c r="B1601" s="244"/>
      <c r="C1601" s="244"/>
      <c r="D1601" s="244"/>
      <c r="E1601" s="244"/>
      <c r="F1601" s="244"/>
      <c r="G1601" s="244"/>
      <c r="H1601" s="244"/>
      <c r="I1601" s="244"/>
      <c r="J1601" s="244"/>
      <c r="K1601" s="244"/>
      <c r="L1601" s="244"/>
      <c r="M1601" s="244"/>
      <c r="N1601" s="244"/>
      <c r="O1601" s="244"/>
      <c r="P1601" s="244"/>
    </row>
    <row r="1602" spans="1:16" hidden="1" x14ac:dyDescent="0.35">
      <c r="A1602" s="244"/>
      <c r="B1602" s="244"/>
      <c r="C1602" s="244"/>
      <c r="D1602" s="244"/>
      <c r="E1602" s="244"/>
      <c r="F1602" s="244"/>
      <c r="G1602" s="244"/>
      <c r="H1602" s="244"/>
      <c r="I1602" s="244"/>
      <c r="J1602" s="244"/>
      <c r="K1602" s="244"/>
      <c r="L1602" s="244"/>
      <c r="M1602" s="244"/>
      <c r="N1602" s="244"/>
      <c r="O1602" s="244"/>
      <c r="P1602" s="244"/>
    </row>
    <row r="1603" spans="1:16" hidden="1" x14ac:dyDescent="0.35">
      <c r="A1603" s="244"/>
      <c r="B1603" s="244"/>
      <c r="C1603" s="244"/>
      <c r="D1603" s="244"/>
      <c r="E1603" s="244"/>
      <c r="F1603" s="244"/>
      <c r="G1603" s="244"/>
      <c r="H1603" s="244"/>
      <c r="I1603" s="244"/>
      <c r="J1603" s="244"/>
      <c r="K1603" s="244"/>
      <c r="L1603" s="244"/>
      <c r="M1603" s="244"/>
      <c r="N1603" s="244"/>
      <c r="O1603" s="244"/>
      <c r="P1603" s="244"/>
    </row>
    <row r="1604" spans="1:16" hidden="1" x14ac:dyDescent="0.35">
      <c r="A1604" s="244"/>
      <c r="B1604" s="244"/>
      <c r="C1604" s="244"/>
      <c r="D1604" s="244"/>
      <c r="E1604" s="244"/>
      <c r="F1604" s="244"/>
      <c r="G1604" s="244"/>
      <c r="H1604" s="244"/>
      <c r="I1604" s="244"/>
      <c r="J1604" s="244"/>
      <c r="K1604" s="244"/>
      <c r="L1604" s="244"/>
      <c r="M1604" s="244"/>
      <c r="N1604" s="244"/>
      <c r="O1604" s="244"/>
      <c r="P1604" s="244"/>
    </row>
    <row r="1605" spans="1:16" hidden="1" x14ac:dyDescent="0.35">
      <c r="A1605" s="244"/>
      <c r="B1605" s="244"/>
      <c r="C1605" s="244"/>
      <c r="D1605" s="244"/>
      <c r="E1605" s="244"/>
      <c r="F1605" s="244"/>
      <c r="G1605" s="244"/>
      <c r="H1605" s="244"/>
      <c r="I1605" s="244"/>
      <c r="J1605" s="244"/>
      <c r="K1605" s="244"/>
      <c r="L1605" s="244"/>
      <c r="M1605" s="244"/>
      <c r="N1605" s="244"/>
      <c r="O1605" s="244"/>
      <c r="P1605" s="244"/>
    </row>
    <row r="1606" spans="1:16" hidden="1" x14ac:dyDescent="0.35">
      <c r="A1606" s="244"/>
      <c r="B1606" s="244"/>
      <c r="C1606" s="244"/>
      <c r="D1606" s="244"/>
      <c r="E1606" s="244"/>
      <c r="F1606" s="244"/>
      <c r="G1606" s="244"/>
      <c r="H1606" s="244"/>
      <c r="I1606" s="244"/>
      <c r="J1606" s="244"/>
      <c r="K1606" s="244"/>
      <c r="L1606" s="244"/>
      <c r="M1606" s="244"/>
      <c r="N1606" s="244"/>
      <c r="O1606" s="244"/>
      <c r="P1606" s="244"/>
    </row>
    <row r="1607" spans="1:16" hidden="1" x14ac:dyDescent="0.35">
      <c r="A1607" s="244"/>
      <c r="B1607" s="244"/>
      <c r="C1607" s="244"/>
      <c r="D1607" s="244"/>
      <c r="E1607" s="244"/>
      <c r="F1607" s="244"/>
      <c r="G1607" s="244"/>
      <c r="H1607" s="244"/>
      <c r="I1607" s="244"/>
      <c r="J1607" s="244"/>
      <c r="K1607" s="244"/>
      <c r="L1607" s="244"/>
      <c r="M1607" s="244"/>
      <c r="N1607" s="244"/>
      <c r="O1607" s="244"/>
      <c r="P1607" s="244"/>
    </row>
    <row r="1608" spans="1:16" hidden="1" x14ac:dyDescent="0.35">
      <c r="A1608" s="244"/>
      <c r="B1608" s="244"/>
      <c r="C1608" s="244"/>
      <c r="D1608" s="244"/>
      <c r="E1608" s="244"/>
      <c r="F1608" s="244"/>
      <c r="G1608" s="244"/>
      <c r="H1608" s="244"/>
      <c r="I1608" s="244"/>
      <c r="J1608" s="244"/>
      <c r="K1608" s="244"/>
      <c r="L1608" s="244"/>
      <c r="M1608" s="244"/>
      <c r="N1608" s="244"/>
      <c r="O1608" s="244"/>
      <c r="P1608" s="244"/>
    </row>
    <row r="1609" spans="1:16" hidden="1" x14ac:dyDescent="0.35">
      <c r="A1609" s="244"/>
      <c r="B1609" s="244"/>
      <c r="C1609" s="244"/>
      <c r="D1609" s="244"/>
      <c r="E1609" s="244"/>
      <c r="F1609" s="244"/>
      <c r="G1609" s="244"/>
      <c r="H1609" s="244"/>
      <c r="I1609" s="244"/>
      <c r="J1609" s="244"/>
      <c r="K1609" s="244"/>
      <c r="L1609" s="244"/>
      <c r="M1609" s="244"/>
      <c r="N1609" s="244"/>
      <c r="O1609" s="244"/>
      <c r="P1609" s="244"/>
    </row>
    <row r="1610" spans="1:16" hidden="1" x14ac:dyDescent="0.35">
      <c r="A1610" s="244"/>
      <c r="B1610" s="244"/>
      <c r="C1610" s="244"/>
      <c r="D1610" s="244"/>
      <c r="E1610" s="244"/>
      <c r="F1610" s="244"/>
      <c r="G1610" s="244"/>
      <c r="H1610" s="244"/>
      <c r="I1610" s="244"/>
      <c r="J1610" s="244"/>
      <c r="K1610" s="244"/>
      <c r="L1610" s="244"/>
      <c r="M1610" s="244"/>
      <c r="N1610" s="244"/>
      <c r="O1610" s="244"/>
      <c r="P1610" s="244"/>
    </row>
    <row r="1611" spans="1:16" hidden="1" x14ac:dyDescent="0.35">
      <c r="A1611" s="244"/>
      <c r="B1611" s="244"/>
      <c r="C1611" s="244"/>
      <c r="D1611" s="244"/>
      <c r="E1611" s="244"/>
      <c r="F1611" s="244"/>
      <c r="G1611" s="244"/>
      <c r="H1611" s="244"/>
      <c r="I1611" s="244"/>
      <c r="J1611" s="244"/>
      <c r="K1611" s="244"/>
      <c r="L1611" s="244"/>
      <c r="M1611" s="244"/>
      <c r="N1611" s="244"/>
      <c r="O1611" s="244"/>
      <c r="P1611" s="244"/>
    </row>
    <row r="1612" spans="1:16" hidden="1" x14ac:dyDescent="0.35">
      <c r="A1612" s="244"/>
      <c r="B1612" s="244"/>
      <c r="C1612" s="244"/>
      <c r="D1612" s="244"/>
      <c r="E1612" s="244"/>
      <c r="F1612" s="244"/>
      <c r="G1612" s="244"/>
      <c r="H1612" s="244"/>
      <c r="I1612" s="244"/>
      <c r="J1612" s="244"/>
      <c r="K1612" s="244"/>
      <c r="L1612" s="244"/>
      <c r="M1612" s="244"/>
      <c r="N1612" s="244"/>
      <c r="O1612" s="244"/>
      <c r="P1612" s="244"/>
    </row>
    <row r="1613" spans="1:16" hidden="1" x14ac:dyDescent="0.35">
      <c r="A1613" s="244"/>
      <c r="B1613" s="244"/>
      <c r="C1613" s="244"/>
      <c r="D1613" s="244"/>
      <c r="E1613" s="244"/>
      <c r="F1613" s="244"/>
      <c r="G1613" s="244"/>
      <c r="H1613" s="244"/>
      <c r="I1613" s="244"/>
      <c r="J1613" s="244"/>
      <c r="K1613" s="244"/>
      <c r="L1613" s="244"/>
      <c r="M1613" s="244"/>
      <c r="N1613" s="244"/>
      <c r="O1613" s="244"/>
      <c r="P1613" s="244"/>
    </row>
    <row r="1614" spans="1:16" hidden="1" x14ac:dyDescent="0.35">
      <c r="A1614" s="244"/>
      <c r="B1614" s="244"/>
      <c r="C1614" s="244"/>
      <c r="D1614" s="244"/>
      <c r="E1614" s="244"/>
      <c r="F1614" s="244"/>
      <c r="G1614" s="244"/>
      <c r="H1614" s="244"/>
      <c r="I1614" s="244"/>
      <c r="J1614" s="244"/>
      <c r="K1614" s="244"/>
      <c r="L1614" s="244"/>
      <c r="M1614" s="244"/>
      <c r="N1614" s="244"/>
      <c r="O1614" s="244"/>
      <c r="P1614" s="244"/>
    </row>
    <row r="1615" spans="1:16" hidden="1" x14ac:dyDescent="0.35">
      <c r="A1615" s="244"/>
      <c r="B1615" s="244"/>
      <c r="C1615" s="244"/>
      <c r="D1615" s="244"/>
      <c r="E1615" s="244"/>
      <c r="F1615" s="244"/>
      <c r="G1615" s="244"/>
      <c r="H1615" s="244"/>
      <c r="I1615" s="244"/>
      <c r="J1615" s="244"/>
      <c r="K1615" s="244"/>
      <c r="L1615" s="244"/>
      <c r="M1615" s="244"/>
      <c r="N1615" s="244"/>
      <c r="O1615" s="244"/>
      <c r="P1615" s="244"/>
    </row>
    <row r="1616" spans="1:16" hidden="1" x14ac:dyDescent="0.35">
      <c r="A1616" s="244"/>
      <c r="B1616" s="244"/>
      <c r="C1616" s="244"/>
      <c r="D1616" s="244"/>
      <c r="E1616" s="244"/>
      <c r="F1616" s="244"/>
      <c r="G1616" s="244"/>
      <c r="H1616" s="244"/>
      <c r="I1616" s="244"/>
      <c r="J1616" s="244"/>
      <c r="K1616" s="244"/>
      <c r="L1616" s="244"/>
      <c r="M1616" s="244"/>
      <c r="N1616" s="244"/>
      <c r="O1616" s="244"/>
      <c r="P1616" s="244"/>
    </row>
    <row r="1617" spans="1:16" hidden="1" x14ac:dyDescent="0.35">
      <c r="A1617" s="244"/>
      <c r="B1617" s="244"/>
      <c r="C1617" s="244"/>
      <c r="D1617" s="244"/>
      <c r="E1617" s="244"/>
      <c r="F1617" s="244"/>
      <c r="G1617" s="244"/>
      <c r="H1617" s="244"/>
      <c r="I1617" s="244"/>
      <c r="J1617" s="244"/>
      <c r="K1617" s="244"/>
      <c r="L1617" s="244"/>
      <c r="M1617" s="244"/>
      <c r="N1617" s="244"/>
      <c r="O1617" s="244"/>
      <c r="P1617" s="244"/>
    </row>
    <row r="1618" spans="1:16" hidden="1" x14ac:dyDescent="0.35">
      <c r="A1618" s="244"/>
      <c r="B1618" s="244"/>
      <c r="C1618" s="244"/>
      <c r="D1618" s="244"/>
      <c r="E1618" s="244"/>
      <c r="F1618" s="244"/>
      <c r="G1618" s="244"/>
      <c r="H1618" s="244"/>
      <c r="I1618" s="244"/>
      <c r="J1618" s="244"/>
      <c r="K1618" s="244"/>
      <c r="L1618" s="244"/>
      <c r="M1618" s="244"/>
      <c r="N1618" s="244"/>
      <c r="O1618" s="244"/>
      <c r="P1618" s="244"/>
    </row>
    <row r="1619" spans="1:16" hidden="1" x14ac:dyDescent="0.35">
      <c r="A1619" s="244"/>
      <c r="B1619" s="244"/>
      <c r="C1619" s="244"/>
      <c r="D1619" s="244"/>
      <c r="E1619" s="244"/>
      <c r="F1619" s="244"/>
      <c r="G1619" s="244"/>
      <c r="H1619" s="244"/>
      <c r="I1619" s="244"/>
      <c r="J1619" s="244"/>
      <c r="K1619" s="244"/>
      <c r="L1619" s="244"/>
      <c r="M1619" s="244"/>
      <c r="N1619" s="244"/>
      <c r="O1619" s="244"/>
      <c r="P1619" s="244"/>
    </row>
    <row r="1620" spans="1:16" hidden="1" x14ac:dyDescent="0.35">
      <c r="A1620" s="244"/>
      <c r="B1620" s="244"/>
      <c r="C1620" s="244"/>
      <c r="D1620" s="244"/>
      <c r="E1620" s="244"/>
      <c r="F1620" s="244"/>
      <c r="G1620" s="244"/>
      <c r="H1620" s="244"/>
      <c r="I1620" s="244"/>
      <c r="J1620" s="244"/>
      <c r="K1620" s="244"/>
      <c r="L1620" s="244"/>
      <c r="M1620" s="244"/>
      <c r="N1620" s="244"/>
      <c r="O1620" s="244"/>
      <c r="P1620" s="244"/>
    </row>
    <row r="1621" spans="1:16" hidden="1" x14ac:dyDescent="0.35">
      <c r="A1621" s="244"/>
      <c r="B1621" s="244"/>
      <c r="C1621" s="244"/>
      <c r="D1621" s="244"/>
      <c r="E1621" s="244"/>
      <c r="F1621" s="244"/>
      <c r="G1621" s="244"/>
      <c r="H1621" s="244"/>
      <c r="I1621" s="244"/>
      <c r="J1621" s="244"/>
      <c r="K1621" s="244"/>
      <c r="L1621" s="244"/>
      <c r="M1621" s="244"/>
      <c r="N1621" s="244"/>
      <c r="O1621" s="244"/>
      <c r="P1621" s="244"/>
    </row>
    <row r="1622" spans="1:16" hidden="1" x14ac:dyDescent="0.35">
      <c r="A1622" s="244"/>
      <c r="B1622" s="244"/>
      <c r="C1622" s="244"/>
      <c r="D1622" s="244"/>
      <c r="E1622" s="244"/>
      <c r="F1622" s="244"/>
      <c r="G1622" s="244"/>
      <c r="H1622" s="244"/>
      <c r="I1622" s="244"/>
      <c r="J1622" s="244"/>
      <c r="K1622" s="244"/>
      <c r="L1622" s="244"/>
      <c r="M1622" s="244"/>
      <c r="N1622" s="244"/>
      <c r="O1622" s="244"/>
      <c r="P1622" s="244"/>
    </row>
    <row r="1623" spans="1:16" hidden="1" x14ac:dyDescent="0.35">
      <c r="A1623" s="244"/>
      <c r="B1623" s="244"/>
      <c r="C1623" s="244"/>
      <c r="D1623" s="244"/>
      <c r="E1623" s="244"/>
      <c r="F1623" s="244"/>
      <c r="G1623" s="244"/>
      <c r="H1623" s="244"/>
      <c r="I1623" s="244"/>
      <c r="J1623" s="244"/>
      <c r="K1623" s="244"/>
      <c r="L1623" s="244"/>
      <c r="M1623" s="244"/>
      <c r="N1623" s="244"/>
      <c r="O1623" s="244"/>
      <c r="P1623" s="244"/>
    </row>
    <row r="1624" spans="1:16" hidden="1" x14ac:dyDescent="0.35">
      <c r="A1624" s="244"/>
      <c r="B1624" s="244"/>
      <c r="C1624" s="244"/>
      <c r="D1624" s="244"/>
      <c r="E1624" s="244"/>
      <c r="F1624" s="244"/>
      <c r="G1624" s="244"/>
      <c r="H1624" s="244"/>
      <c r="I1624" s="244"/>
      <c r="J1624" s="244"/>
      <c r="K1624" s="244"/>
      <c r="L1624" s="244"/>
      <c r="M1624" s="244"/>
      <c r="N1624" s="244"/>
      <c r="O1624" s="244"/>
      <c r="P1624" s="244"/>
    </row>
    <row r="1625" spans="1:16" hidden="1" x14ac:dyDescent="0.35">
      <c r="A1625" s="244"/>
      <c r="B1625" s="244"/>
      <c r="C1625" s="244"/>
      <c r="D1625" s="244"/>
      <c r="E1625" s="244"/>
      <c r="F1625" s="244"/>
      <c r="G1625" s="244"/>
      <c r="H1625" s="244"/>
      <c r="I1625" s="244"/>
      <c r="J1625" s="244"/>
      <c r="K1625" s="244"/>
      <c r="L1625" s="244"/>
      <c r="M1625" s="244"/>
      <c r="N1625" s="244"/>
      <c r="O1625" s="244"/>
      <c r="P1625" s="244"/>
    </row>
    <row r="1626" spans="1:16" hidden="1" x14ac:dyDescent="0.35">
      <c r="A1626" s="244"/>
      <c r="B1626" s="244"/>
      <c r="C1626" s="244"/>
      <c r="D1626" s="244"/>
      <c r="E1626" s="244"/>
      <c r="F1626" s="244"/>
      <c r="G1626" s="244"/>
      <c r="H1626" s="244"/>
      <c r="I1626" s="244"/>
      <c r="J1626" s="244"/>
      <c r="K1626" s="244"/>
      <c r="L1626" s="244"/>
      <c r="M1626" s="244"/>
      <c r="N1626" s="244"/>
      <c r="O1626" s="244"/>
      <c r="P1626" s="244"/>
    </row>
    <row r="1627" spans="1:16" hidden="1" x14ac:dyDescent="0.35">
      <c r="A1627" s="244"/>
      <c r="B1627" s="244"/>
      <c r="C1627" s="244"/>
      <c r="D1627" s="244"/>
      <c r="E1627" s="244"/>
      <c r="F1627" s="244"/>
      <c r="G1627" s="244"/>
      <c r="H1627" s="244"/>
      <c r="I1627" s="244"/>
      <c r="J1627" s="244"/>
      <c r="K1627" s="244"/>
      <c r="L1627" s="244"/>
      <c r="M1627" s="244"/>
      <c r="N1627" s="244"/>
      <c r="O1627" s="244"/>
      <c r="P1627" s="244"/>
    </row>
    <row r="1628" spans="1:16" hidden="1" x14ac:dyDescent="0.35">
      <c r="A1628" s="244"/>
      <c r="B1628" s="244"/>
      <c r="C1628" s="244"/>
      <c r="D1628" s="244"/>
      <c r="E1628" s="244"/>
      <c r="F1628" s="244"/>
      <c r="G1628" s="244"/>
      <c r="H1628" s="244"/>
      <c r="I1628" s="244"/>
      <c r="J1628" s="244"/>
      <c r="K1628" s="244"/>
      <c r="L1628" s="244"/>
      <c r="M1628" s="244"/>
      <c r="N1628" s="244"/>
      <c r="O1628" s="244"/>
      <c r="P1628" s="244"/>
    </row>
    <row r="1629" spans="1:16" hidden="1" x14ac:dyDescent="0.35">
      <c r="A1629" s="244"/>
      <c r="B1629" s="244"/>
      <c r="C1629" s="244"/>
      <c r="D1629" s="244"/>
      <c r="E1629" s="244"/>
      <c r="F1629" s="244"/>
      <c r="G1629" s="244"/>
      <c r="H1629" s="244"/>
      <c r="I1629" s="244"/>
      <c r="J1629" s="244"/>
      <c r="K1629" s="244"/>
      <c r="L1629" s="244"/>
      <c r="M1629" s="244"/>
      <c r="N1629" s="244"/>
      <c r="O1629" s="244"/>
      <c r="P1629" s="244"/>
    </row>
    <row r="1630" spans="1:16" hidden="1" x14ac:dyDescent="0.35">
      <c r="A1630" s="244"/>
      <c r="B1630" s="244"/>
      <c r="C1630" s="244"/>
      <c r="D1630" s="244"/>
      <c r="E1630" s="244"/>
      <c r="F1630" s="244"/>
      <c r="G1630" s="244"/>
      <c r="H1630" s="244"/>
      <c r="I1630" s="244"/>
      <c r="J1630" s="244"/>
      <c r="K1630" s="244"/>
      <c r="L1630" s="244"/>
      <c r="M1630" s="244"/>
      <c r="N1630" s="244"/>
      <c r="O1630" s="244"/>
      <c r="P1630" s="244"/>
    </row>
    <row r="1631" spans="1:16" hidden="1" x14ac:dyDescent="0.35">
      <c r="A1631" s="244"/>
      <c r="B1631" s="244"/>
      <c r="C1631" s="244"/>
      <c r="D1631" s="244"/>
      <c r="E1631" s="244"/>
      <c r="F1631" s="244"/>
      <c r="G1631" s="244"/>
      <c r="H1631" s="244"/>
      <c r="I1631" s="244"/>
      <c r="J1631" s="244"/>
      <c r="K1631" s="244"/>
      <c r="L1631" s="244"/>
      <c r="M1631" s="244"/>
      <c r="N1631" s="244"/>
      <c r="O1631" s="244"/>
      <c r="P1631" s="244"/>
    </row>
    <row r="1632" spans="1:16" hidden="1" x14ac:dyDescent="0.35">
      <c r="A1632" s="244"/>
      <c r="B1632" s="244"/>
      <c r="C1632" s="244"/>
      <c r="D1632" s="244"/>
      <c r="E1632" s="244"/>
      <c r="F1632" s="244"/>
      <c r="G1632" s="244"/>
      <c r="H1632" s="244"/>
      <c r="I1632" s="244"/>
      <c r="J1632" s="244"/>
      <c r="K1632" s="244"/>
      <c r="L1632" s="244"/>
      <c r="M1632" s="244"/>
      <c r="N1632" s="244"/>
      <c r="O1632" s="244"/>
      <c r="P1632" s="244"/>
    </row>
    <row r="1633" spans="1:16" hidden="1" x14ac:dyDescent="0.35">
      <c r="A1633" s="244"/>
      <c r="B1633" s="244"/>
      <c r="C1633" s="244"/>
      <c r="D1633" s="244"/>
      <c r="E1633" s="244"/>
      <c r="F1633" s="244"/>
      <c r="G1633" s="244"/>
      <c r="H1633" s="244"/>
      <c r="I1633" s="244"/>
      <c r="J1633" s="244"/>
      <c r="K1633" s="244"/>
      <c r="L1633" s="244"/>
      <c r="M1633" s="244"/>
      <c r="N1633" s="244"/>
      <c r="O1633" s="244"/>
      <c r="P1633" s="244"/>
    </row>
    <row r="1634" spans="1:16" hidden="1" x14ac:dyDescent="0.35">
      <c r="A1634" s="244"/>
      <c r="B1634" s="244"/>
      <c r="C1634" s="244"/>
      <c r="D1634" s="244"/>
      <c r="E1634" s="244"/>
      <c r="F1634" s="244"/>
      <c r="G1634" s="244"/>
      <c r="H1634" s="244"/>
      <c r="I1634" s="244"/>
      <c r="J1634" s="244"/>
      <c r="K1634" s="244"/>
      <c r="L1634" s="244"/>
      <c r="M1634" s="244"/>
      <c r="N1634" s="244"/>
      <c r="O1634" s="244"/>
      <c r="P1634" s="244"/>
    </row>
    <row r="1635" spans="1:16" hidden="1" x14ac:dyDescent="0.35">
      <c r="A1635" s="244"/>
      <c r="B1635" s="244"/>
      <c r="C1635" s="244"/>
      <c r="D1635" s="244"/>
      <c r="E1635" s="244"/>
      <c r="F1635" s="244"/>
      <c r="G1635" s="244"/>
      <c r="H1635" s="244"/>
      <c r="I1635" s="244"/>
      <c r="J1635" s="244"/>
      <c r="K1635" s="244"/>
      <c r="L1635" s="244"/>
      <c r="M1635" s="244"/>
      <c r="N1635" s="244"/>
      <c r="O1635" s="244"/>
      <c r="P1635" s="244"/>
    </row>
    <row r="1636" spans="1:16" hidden="1" x14ac:dyDescent="0.35">
      <c r="A1636" s="244"/>
      <c r="B1636" s="244"/>
      <c r="C1636" s="244"/>
      <c r="D1636" s="244"/>
      <c r="E1636" s="244"/>
      <c r="F1636" s="244"/>
      <c r="G1636" s="244"/>
      <c r="H1636" s="244"/>
      <c r="I1636" s="244"/>
      <c r="J1636" s="244"/>
      <c r="K1636" s="244"/>
      <c r="L1636" s="244"/>
      <c r="M1636" s="244"/>
      <c r="N1636" s="244"/>
      <c r="O1636" s="244"/>
      <c r="P1636" s="244"/>
    </row>
    <row r="1637" spans="1:16" hidden="1" x14ac:dyDescent="0.35">
      <c r="A1637" s="244"/>
      <c r="B1637" s="244"/>
      <c r="C1637" s="244"/>
      <c r="D1637" s="244"/>
      <c r="E1637" s="244"/>
      <c r="F1637" s="244"/>
      <c r="G1637" s="244"/>
      <c r="H1637" s="244"/>
      <c r="I1637" s="244"/>
      <c r="J1637" s="244"/>
      <c r="K1637" s="244"/>
      <c r="L1637" s="244"/>
      <c r="M1637" s="244"/>
      <c r="N1637" s="244"/>
      <c r="O1637" s="244"/>
      <c r="P1637" s="244"/>
    </row>
    <row r="1638" spans="1:16" hidden="1" x14ac:dyDescent="0.35">
      <c r="A1638" s="244"/>
      <c r="B1638" s="244"/>
      <c r="C1638" s="244"/>
      <c r="D1638" s="244"/>
      <c r="E1638" s="244"/>
      <c r="F1638" s="244"/>
      <c r="G1638" s="244"/>
      <c r="H1638" s="244"/>
      <c r="I1638" s="244"/>
      <c r="J1638" s="244"/>
      <c r="K1638" s="244"/>
      <c r="L1638" s="244"/>
      <c r="M1638" s="244"/>
      <c r="N1638" s="244"/>
      <c r="O1638" s="244"/>
      <c r="P1638" s="244"/>
    </row>
    <row r="1639" spans="1:16" hidden="1" x14ac:dyDescent="0.35">
      <c r="A1639" s="244"/>
      <c r="B1639" s="244"/>
      <c r="C1639" s="244"/>
      <c r="D1639" s="244"/>
      <c r="E1639" s="244"/>
      <c r="F1639" s="244"/>
      <c r="G1639" s="244"/>
      <c r="H1639" s="244"/>
      <c r="I1639" s="244"/>
      <c r="J1639" s="244"/>
      <c r="K1639" s="244"/>
      <c r="L1639" s="244"/>
      <c r="M1639" s="244"/>
      <c r="N1639" s="244"/>
      <c r="O1639" s="244"/>
      <c r="P1639" s="244"/>
    </row>
    <row r="1640" spans="1:16" hidden="1" x14ac:dyDescent="0.35">
      <c r="A1640" s="244"/>
      <c r="B1640" s="244"/>
      <c r="C1640" s="244"/>
      <c r="D1640" s="244"/>
      <c r="E1640" s="244"/>
      <c r="F1640" s="244"/>
      <c r="G1640" s="244"/>
      <c r="H1640" s="244"/>
      <c r="I1640" s="244"/>
      <c r="J1640" s="244"/>
      <c r="K1640" s="244"/>
      <c r="L1640" s="244"/>
      <c r="M1640" s="244"/>
      <c r="N1640" s="244"/>
      <c r="O1640" s="244"/>
      <c r="P1640" s="244"/>
    </row>
    <row r="1641" spans="1:16" hidden="1" x14ac:dyDescent="0.35">
      <c r="A1641" s="244"/>
      <c r="B1641" s="244"/>
      <c r="C1641" s="244"/>
      <c r="D1641" s="244"/>
      <c r="E1641" s="244"/>
      <c r="F1641" s="244"/>
      <c r="G1641" s="244"/>
      <c r="H1641" s="244"/>
      <c r="I1641" s="244"/>
      <c r="J1641" s="244"/>
      <c r="K1641" s="244"/>
      <c r="L1641" s="244"/>
      <c r="M1641" s="244"/>
      <c r="N1641" s="244"/>
      <c r="O1641" s="244"/>
      <c r="P1641" s="244"/>
    </row>
    <row r="1642" spans="1:16" hidden="1" x14ac:dyDescent="0.35">
      <c r="A1642" s="244"/>
      <c r="B1642" s="244"/>
      <c r="C1642" s="244"/>
      <c r="D1642" s="244"/>
      <c r="E1642" s="244"/>
      <c r="F1642" s="244"/>
      <c r="G1642" s="244"/>
      <c r="H1642" s="244"/>
      <c r="I1642" s="244"/>
      <c r="J1642" s="244"/>
      <c r="K1642" s="244"/>
      <c r="L1642" s="244"/>
      <c r="M1642" s="244"/>
      <c r="N1642" s="244"/>
      <c r="O1642" s="244"/>
      <c r="P1642" s="244"/>
    </row>
    <row r="1643" spans="1:16" hidden="1" x14ac:dyDescent="0.35">
      <c r="A1643" s="244"/>
      <c r="B1643" s="244"/>
      <c r="C1643" s="244"/>
      <c r="D1643" s="244"/>
      <c r="E1643" s="244"/>
      <c r="F1643" s="244"/>
      <c r="G1643" s="244"/>
      <c r="H1643" s="244"/>
      <c r="I1643" s="244"/>
      <c r="J1643" s="244"/>
      <c r="K1643" s="244"/>
      <c r="L1643" s="244"/>
      <c r="M1643" s="244"/>
      <c r="N1643" s="244"/>
      <c r="O1643" s="244"/>
      <c r="P1643" s="244"/>
    </row>
    <row r="1644" spans="1:16" hidden="1" x14ac:dyDescent="0.35">
      <c r="A1644" s="244"/>
      <c r="B1644" s="244"/>
      <c r="C1644" s="244"/>
      <c r="D1644" s="244"/>
      <c r="E1644" s="244"/>
      <c r="F1644" s="244"/>
      <c r="G1644" s="244"/>
      <c r="H1644" s="244"/>
      <c r="I1644" s="244"/>
      <c r="J1644" s="244"/>
      <c r="K1644" s="244"/>
      <c r="L1644" s="244"/>
      <c r="M1644" s="244"/>
      <c r="N1644" s="244"/>
      <c r="O1644" s="244"/>
      <c r="P1644" s="244"/>
    </row>
    <row r="1645" spans="1:16" hidden="1" x14ac:dyDescent="0.35">
      <c r="A1645" s="244"/>
      <c r="B1645" s="244"/>
      <c r="C1645" s="244"/>
      <c r="D1645" s="244"/>
      <c r="E1645" s="244"/>
      <c r="F1645" s="244"/>
      <c r="G1645" s="244"/>
      <c r="H1645" s="244"/>
      <c r="I1645" s="244"/>
      <c r="J1645" s="244"/>
      <c r="K1645" s="244"/>
      <c r="L1645" s="244"/>
      <c r="M1645" s="244"/>
      <c r="N1645" s="244"/>
      <c r="O1645" s="244"/>
      <c r="P1645" s="244"/>
    </row>
    <row r="1646" spans="1:16" hidden="1" x14ac:dyDescent="0.35">
      <c r="A1646" s="244"/>
      <c r="B1646" s="244"/>
      <c r="C1646" s="244"/>
      <c r="D1646" s="244"/>
      <c r="E1646" s="244"/>
      <c r="F1646" s="244"/>
      <c r="G1646" s="244"/>
      <c r="H1646" s="244"/>
      <c r="I1646" s="244"/>
      <c r="J1646" s="244"/>
      <c r="K1646" s="244"/>
      <c r="L1646" s="244"/>
      <c r="M1646" s="244"/>
      <c r="N1646" s="244"/>
      <c r="O1646" s="244"/>
      <c r="P1646" s="244"/>
    </row>
    <row r="1647" spans="1:16" hidden="1" x14ac:dyDescent="0.35">
      <c r="A1647" s="244"/>
      <c r="B1647" s="244"/>
      <c r="C1647" s="244"/>
      <c r="D1647" s="244"/>
      <c r="E1647" s="244"/>
      <c r="F1647" s="244"/>
      <c r="G1647" s="244"/>
      <c r="H1647" s="244"/>
      <c r="I1647" s="244"/>
      <c r="J1647" s="244"/>
      <c r="K1647" s="244"/>
      <c r="L1647" s="244"/>
      <c r="M1647" s="244"/>
      <c r="N1647" s="244"/>
      <c r="O1647" s="244"/>
      <c r="P1647" s="244"/>
    </row>
    <row r="1648" spans="1:16" hidden="1" x14ac:dyDescent="0.35">
      <c r="A1648" s="244"/>
      <c r="B1648" s="244"/>
      <c r="C1648" s="244"/>
      <c r="D1648" s="244"/>
      <c r="E1648" s="244"/>
      <c r="F1648" s="244"/>
      <c r="G1648" s="244"/>
      <c r="H1648" s="244"/>
      <c r="I1648" s="244"/>
      <c r="J1648" s="244"/>
      <c r="K1648" s="244"/>
      <c r="L1648" s="244"/>
      <c r="M1648" s="244"/>
      <c r="N1648" s="244"/>
      <c r="O1648" s="244"/>
      <c r="P1648" s="244"/>
    </row>
    <row r="1649" spans="1:16" hidden="1" x14ac:dyDescent="0.35">
      <c r="A1649" s="244"/>
      <c r="B1649" s="244"/>
      <c r="C1649" s="244"/>
      <c r="D1649" s="244"/>
      <c r="E1649" s="244"/>
      <c r="F1649" s="244"/>
      <c r="G1649" s="244"/>
      <c r="H1649" s="244"/>
      <c r="I1649" s="244"/>
      <c r="J1649" s="244"/>
      <c r="K1649" s="244"/>
      <c r="L1649" s="244"/>
      <c r="M1649" s="244"/>
      <c r="N1649" s="244"/>
      <c r="O1649" s="244"/>
      <c r="P1649" s="244"/>
    </row>
    <row r="1650" spans="1:16" hidden="1" x14ac:dyDescent="0.35">
      <c r="A1650" s="244"/>
      <c r="B1650" s="244"/>
      <c r="C1650" s="244"/>
      <c r="D1650" s="244"/>
      <c r="E1650" s="244"/>
      <c r="F1650" s="244"/>
      <c r="G1650" s="244"/>
      <c r="H1650" s="244"/>
      <c r="I1650" s="244"/>
      <c r="J1650" s="244"/>
      <c r="K1650" s="244"/>
      <c r="L1650" s="244"/>
      <c r="M1650" s="244"/>
      <c r="N1650" s="244"/>
      <c r="O1650" s="244"/>
      <c r="P1650" s="244"/>
    </row>
    <row r="1651" spans="1:16" hidden="1" x14ac:dyDescent="0.35">
      <c r="A1651" s="244"/>
      <c r="B1651" s="244"/>
      <c r="C1651" s="244"/>
      <c r="D1651" s="244"/>
      <c r="E1651" s="244"/>
      <c r="F1651" s="244"/>
      <c r="G1651" s="244"/>
      <c r="H1651" s="244"/>
      <c r="I1651" s="244"/>
      <c r="J1651" s="244"/>
      <c r="K1651" s="244"/>
      <c r="L1651" s="244"/>
      <c r="M1651" s="244"/>
      <c r="N1651" s="244"/>
      <c r="O1651" s="244"/>
      <c r="P1651" s="244"/>
    </row>
    <row r="1652" spans="1:16" hidden="1" x14ac:dyDescent="0.35">
      <c r="A1652" s="244"/>
      <c r="B1652" s="244"/>
      <c r="C1652" s="244"/>
      <c r="D1652" s="244"/>
      <c r="E1652" s="244"/>
      <c r="F1652" s="244"/>
      <c r="G1652" s="244"/>
      <c r="H1652" s="244"/>
      <c r="I1652" s="244"/>
      <c r="J1652" s="244"/>
      <c r="K1652" s="244"/>
      <c r="L1652" s="244"/>
      <c r="M1652" s="244"/>
      <c r="N1652" s="244"/>
      <c r="O1652" s="244"/>
      <c r="P1652" s="244"/>
    </row>
    <row r="1653" spans="1:16" hidden="1" x14ac:dyDescent="0.35">
      <c r="A1653" s="244"/>
      <c r="B1653" s="244"/>
      <c r="C1653" s="244"/>
      <c r="D1653" s="244"/>
      <c r="E1653" s="244"/>
      <c r="F1653" s="244"/>
      <c r="G1653" s="244"/>
      <c r="H1653" s="244"/>
      <c r="I1653" s="244"/>
      <c r="J1653" s="244"/>
      <c r="K1653" s="244"/>
      <c r="L1653" s="244"/>
      <c r="M1653" s="244"/>
      <c r="N1653" s="244"/>
      <c r="O1653" s="244"/>
      <c r="P1653" s="244"/>
    </row>
    <row r="1654" spans="1:16" hidden="1" x14ac:dyDescent="0.35">
      <c r="A1654" s="244"/>
      <c r="B1654" s="244"/>
      <c r="C1654" s="244"/>
      <c r="D1654" s="244"/>
      <c r="E1654" s="244"/>
      <c r="F1654" s="244"/>
      <c r="G1654" s="244"/>
      <c r="H1654" s="244"/>
      <c r="I1654" s="244"/>
      <c r="J1654" s="244"/>
      <c r="K1654" s="244"/>
      <c r="L1654" s="244"/>
      <c r="M1654" s="244"/>
      <c r="N1654" s="244"/>
      <c r="O1654" s="244"/>
      <c r="P1654" s="244"/>
    </row>
    <row r="1655" spans="1:16" hidden="1" x14ac:dyDescent="0.35">
      <c r="A1655" s="244"/>
      <c r="B1655" s="244"/>
      <c r="C1655" s="244"/>
      <c r="D1655" s="244"/>
      <c r="E1655" s="244"/>
      <c r="F1655" s="244"/>
      <c r="G1655" s="244"/>
      <c r="H1655" s="244"/>
      <c r="I1655" s="244"/>
      <c r="J1655" s="244"/>
      <c r="K1655" s="244"/>
      <c r="L1655" s="244"/>
      <c r="M1655" s="244"/>
      <c r="N1655" s="244"/>
      <c r="O1655" s="244"/>
      <c r="P1655" s="244"/>
    </row>
    <row r="1656" spans="1:16" hidden="1" x14ac:dyDescent="0.35">
      <c r="A1656" s="244"/>
      <c r="B1656" s="244"/>
      <c r="C1656" s="244"/>
      <c r="D1656" s="244"/>
      <c r="E1656" s="244"/>
      <c r="F1656" s="244"/>
      <c r="G1656" s="244"/>
      <c r="H1656" s="244"/>
      <c r="I1656" s="244"/>
      <c r="J1656" s="244"/>
      <c r="K1656" s="244"/>
      <c r="L1656" s="244"/>
      <c r="M1656" s="244"/>
      <c r="N1656" s="244"/>
      <c r="O1656" s="244"/>
      <c r="P1656" s="244"/>
    </row>
    <row r="1657" spans="1:16" hidden="1" x14ac:dyDescent="0.35">
      <c r="A1657" s="244"/>
      <c r="B1657" s="244"/>
      <c r="C1657" s="244"/>
      <c r="D1657" s="244"/>
      <c r="E1657" s="244"/>
      <c r="F1657" s="244"/>
      <c r="G1657" s="244"/>
      <c r="H1657" s="244"/>
      <c r="I1657" s="244"/>
      <c r="J1657" s="244"/>
      <c r="K1657" s="244"/>
      <c r="L1657" s="244"/>
      <c r="M1657" s="244"/>
      <c r="N1657" s="244"/>
      <c r="O1657" s="244"/>
      <c r="P1657" s="244"/>
    </row>
    <row r="1658" spans="1:16" hidden="1" x14ac:dyDescent="0.35">
      <c r="A1658" s="244"/>
      <c r="B1658" s="244"/>
      <c r="C1658" s="244"/>
      <c r="D1658" s="244"/>
      <c r="E1658" s="244"/>
      <c r="F1658" s="244"/>
      <c r="G1658" s="244"/>
      <c r="H1658" s="244"/>
      <c r="I1658" s="244"/>
      <c r="J1658" s="244"/>
      <c r="K1658" s="244"/>
      <c r="L1658" s="244"/>
      <c r="M1658" s="244"/>
      <c r="N1658" s="244"/>
      <c r="O1658" s="244"/>
      <c r="P1658" s="244"/>
    </row>
    <row r="1659" spans="1:16" hidden="1" x14ac:dyDescent="0.35">
      <c r="A1659" s="244"/>
      <c r="B1659" s="244"/>
      <c r="C1659" s="244"/>
      <c r="D1659" s="244"/>
      <c r="E1659" s="244"/>
      <c r="F1659" s="244"/>
      <c r="G1659" s="244"/>
      <c r="H1659" s="244"/>
      <c r="I1659" s="244"/>
      <c r="J1659" s="244"/>
      <c r="K1659" s="244"/>
      <c r="L1659" s="244"/>
      <c r="M1659" s="244"/>
      <c r="N1659" s="244"/>
      <c r="O1659" s="244"/>
      <c r="P1659" s="244"/>
    </row>
    <row r="1660" spans="1:16" hidden="1" x14ac:dyDescent="0.35">
      <c r="A1660" s="244"/>
      <c r="B1660" s="244"/>
      <c r="C1660" s="244"/>
      <c r="D1660" s="244"/>
      <c r="E1660" s="244"/>
      <c r="F1660" s="244"/>
      <c r="G1660" s="244"/>
      <c r="H1660" s="244"/>
      <c r="I1660" s="244"/>
      <c r="J1660" s="244"/>
      <c r="K1660" s="244"/>
      <c r="L1660" s="244"/>
      <c r="M1660" s="244"/>
      <c r="N1660" s="244"/>
      <c r="O1660" s="244"/>
      <c r="P1660" s="244"/>
    </row>
    <row r="1661" spans="1:16" hidden="1" x14ac:dyDescent="0.35">
      <c r="A1661" s="244"/>
      <c r="B1661" s="244"/>
      <c r="C1661" s="244"/>
      <c r="D1661" s="244"/>
      <c r="E1661" s="244"/>
      <c r="F1661" s="244"/>
      <c r="G1661" s="244"/>
      <c r="H1661" s="244"/>
      <c r="I1661" s="244"/>
      <c r="J1661" s="244"/>
      <c r="K1661" s="244"/>
      <c r="L1661" s="244"/>
      <c r="M1661" s="244"/>
      <c r="N1661" s="244"/>
      <c r="O1661" s="244"/>
      <c r="P1661" s="244"/>
    </row>
    <row r="1662" spans="1:16" hidden="1" x14ac:dyDescent="0.35">
      <c r="A1662" s="244"/>
      <c r="B1662" s="244"/>
      <c r="C1662" s="244"/>
      <c r="D1662" s="244"/>
      <c r="E1662" s="244"/>
      <c r="F1662" s="244"/>
      <c r="G1662" s="244"/>
      <c r="H1662" s="244"/>
      <c r="I1662" s="244"/>
      <c r="J1662" s="244"/>
      <c r="K1662" s="244"/>
      <c r="L1662" s="244"/>
      <c r="M1662" s="244"/>
      <c r="N1662" s="244"/>
      <c r="O1662" s="244"/>
      <c r="P1662" s="244"/>
    </row>
    <row r="1663" spans="1:16" hidden="1" x14ac:dyDescent="0.35">
      <c r="A1663" s="244"/>
      <c r="B1663" s="244"/>
      <c r="C1663" s="244"/>
      <c r="D1663" s="244"/>
      <c r="E1663" s="244"/>
      <c r="F1663" s="244"/>
      <c r="G1663" s="244"/>
      <c r="H1663" s="244"/>
      <c r="I1663" s="244"/>
      <c r="J1663" s="244"/>
      <c r="K1663" s="244"/>
      <c r="L1663" s="244"/>
      <c r="M1663" s="244"/>
      <c r="N1663" s="244"/>
      <c r="O1663" s="244"/>
      <c r="P1663" s="244"/>
    </row>
    <row r="1664" spans="1:16" hidden="1" x14ac:dyDescent="0.35">
      <c r="A1664" s="244"/>
      <c r="B1664" s="244"/>
      <c r="C1664" s="244"/>
      <c r="D1664" s="244"/>
      <c r="E1664" s="244"/>
      <c r="F1664" s="244"/>
      <c r="G1664" s="244"/>
      <c r="H1664" s="244"/>
      <c r="I1664" s="244"/>
      <c r="J1664" s="244"/>
      <c r="K1664" s="244"/>
      <c r="L1664" s="244"/>
      <c r="M1664" s="244"/>
      <c r="N1664" s="244"/>
      <c r="O1664" s="244"/>
      <c r="P1664" s="244"/>
    </row>
    <row r="1665" spans="1:16" hidden="1" x14ac:dyDescent="0.35">
      <c r="A1665" s="244"/>
      <c r="B1665" s="244"/>
      <c r="C1665" s="244"/>
      <c r="D1665" s="244"/>
      <c r="E1665" s="244"/>
      <c r="F1665" s="244"/>
      <c r="G1665" s="244"/>
      <c r="H1665" s="244"/>
      <c r="I1665" s="244"/>
      <c r="J1665" s="244"/>
      <c r="K1665" s="244"/>
      <c r="L1665" s="244"/>
      <c r="M1665" s="244"/>
      <c r="N1665" s="244"/>
      <c r="O1665" s="244"/>
      <c r="P1665" s="244"/>
    </row>
    <row r="1666" spans="1:16" hidden="1" x14ac:dyDescent="0.35">
      <c r="A1666" s="244"/>
      <c r="B1666" s="244"/>
      <c r="C1666" s="244"/>
      <c r="D1666" s="244"/>
      <c r="E1666" s="244"/>
      <c r="F1666" s="244"/>
      <c r="G1666" s="244"/>
      <c r="H1666" s="244"/>
      <c r="I1666" s="244"/>
      <c r="J1666" s="244"/>
      <c r="K1666" s="244"/>
      <c r="L1666" s="244"/>
      <c r="M1666" s="244"/>
      <c r="N1666" s="244"/>
      <c r="O1666" s="244"/>
      <c r="P1666" s="244"/>
    </row>
    <row r="1667" spans="1:16" hidden="1" x14ac:dyDescent="0.35">
      <c r="A1667" s="244"/>
      <c r="B1667" s="244"/>
      <c r="C1667" s="244"/>
      <c r="D1667" s="244"/>
      <c r="E1667" s="244"/>
      <c r="F1667" s="244"/>
      <c r="G1667" s="244"/>
      <c r="H1667" s="244"/>
      <c r="I1667" s="244"/>
      <c r="J1667" s="244"/>
      <c r="K1667" s="244"/>
      <c r="L1667" s="244"/>
      <c r="M1667" s="244"/>
      <c r="N1667" s="244"/>
      <c r="O1667" s="244"/>
      <c r="P1667" s="244"/>
    </row>
    <row r="1668" spans="1:16" hidden="1" x14ac:dyDescent="0.35">
      <c r="A1668" s="244"/>
      <c r="B1668" s="244"/>
      <c r="C1668" s="244"/>
      <c r="D1668" s="244"/>
      <c r="E1668" s="244"/>
      <c r="F1668" s="244"/>
      <c r="G1668" s="244"/>
      <c r="H1668" s="244"/>
      <c r="I1668" s="244"/>
      <c r="J1668" s="244"/>
      <c r="K1668" s="244"/>
      <c r="L1668" s="244"/>
      <c r="M1668" s="244"/>
      <c r="N1668" s="244"/>
      <c r="O1668" s="244"/>
      <c r="P1668" s="244"/>
    </row>
    <row r="1669" spans="1:16" hidden="1" x14ac:dyDescent="0.35">
      <c r="A1669" s="244"/>
      <c r="B1669" s="244"/>
      <c r="C1669" s="244"/>
      <c r="D1669" s="244"/>
      <c r="E1669" s="244"/>
      <c r="F1669" s="244"/>
      <c r="G1669" s="244"/>
      <c r="H1669" s="244"/>
      <c r="I1669" s="244"/>
      <c r="J1669" s="244"/>
      <c r="K1669" s="244"/>
      <c r="L1669" s="244"/>
      <c r="M1669" s="244"/>
      <c r="N1669" s="244"/>
      <c r="O1669" s="244"/>
      <c r="P1669" s="244"/>
    </row>
    <row r="1670" spans="1:16" hidden="1" x14ac:dyDescent="0.35">
      <c r="A1670" s="244"/>
      <c r="B1670" s="244"/>
      <c r="C1670" s="244"/>
      <c r="D1670" s="244"/>
      <c r="E1670" s="244"/>
      <c r="F1670" s="244"/>
      <c r="G1670" s="244"/>
      <c r="H1670" s="244"/>
      <c r="I1670" s="244"/>
      <c r="J1670" s="244"/>
      <c r="K1670" s="244"/>
      <c r="L1670" s="244"/>
      <c r="M1670" s="244"/>
      <c r="N1670" s="244"/>
      <c r="O1670" s="244"/>
      <c r="P1670" s="244"/>
    </row>
    <row r="1671" spans="1:16" hidden="1" x14ac:dyDescent="0.35">
      <c r="A1671" s="244"/>
      <c r="B1671" s="244"/>
      <c r="C1671" s="244"/>
      <c r="D1671" s="244"/>
      <c r="E1671" s="244"/>
      <c r="F1671" s="244"/>
      <c r="G1671" s="244"/>
      <c r="H1671" s="244"/>
      <c r="I1671" s="244"/>
      <c r="J1671" s="244"/>
      <c r="K1671" s="244"/>
      <c r="L1671" s="244"/>
      <c r="M1671" s="244"/>
      <c r="N1671" s="244"/>
      <c r="O1671" s="244"/>
      <c r="P1671" s="244"/>
    </row>
    <row r="1672" spans="1:16" hidden="1" x14ac:dyDescent="0.35">
      <c r="A1672" s="244"/>
      <c r="B1672" s="244"/>
      <c r="C1672" s="244"/>
      <c r="D1672" s="244"/>
      <c r="E1672" s="244"/>
      <c r="F1672" s="244"/>
      <c r="G1672" s="244"/>
      <c r="H1672" s="244"/>
      <c r="I1672" s="244"/>
      <c r="J1672" s="244"/>
      <c r="K1672" s="244"/>
      <c r="L1672" s="244"/>
      <c r="M1672" s="244"/>
      <c r="N1672" s="244"/>
      <c r="O1672" s="244"/>
      <c r="P1672" s="244"/>
    </row>
    <row r="1673" spans="1:16" hidden="1" x14ac:dyDescent="0.35">
      <c r="A1673" s="244"/>
      <c r="B1673" s="244"/>
      <c r="C1673" s="244"/>
      <c r="D1673" s="244"/>
      <c r="E1673" s="244"/>
      <c r="F1673" s="244"/>
      <c r="G1673" s="244"/>
      <c r="H1673" s="244"/>
      <c r="I1673" s="244"/>
      <c r="J1673" s="244"/>
      <c r="K1673" s="244"/>
      <c r="L1673" s="244"/>
      <c r="M1673" s="244"/>
      <c r="N1673" s="244"/>
      <c r="O1673" s="244"/>
      <c r="P1673" s="244"/>
    </row>
    <row r="1674" spans="1:16" hidden="1" x14ac:dyDescent="0.35">
      <c r="A1674" s="244"/>
      <c r="B1674" s="244"/>
      <c r="C1674" s="244"/>
      <c r="D1674" s="244"/>
      <c r="E1674" s="244"/>
      <c r="F1674" s="244"/>
      <c r="G1674" s="244"/>
      <c r="H1674" s="244"/>
      <c r="I1674" s="244"/>
      <c r="J1674" s="244"/>
      <c r="K1674" s="244"/>
      <c r="L1674" s="244"/>
      <c r="M1674" s="244"/>
      <c r="N1674" s="244"/>
      <c r="O1674" s="244"/>
      <c r="P1674" s="244"/>
    </row>
    <row r="1675" spans="1:16" hidden="1" x14ac:dyDescent="0.35">
      <c r="A1675" s="244"/>
      <c r="B1675" s="244"/>
      <c r="C1675" s="244"/>
      <c r="D1675" s="244"/>
      <c r="E1675" s="244"/>
      <c r="F1675" s="244"/>
      <c r="G1675" s="244"/>
      <c r="H1675" s="244"/>
      <c r="I1675" s="244"/>
      <c r="J1675" s="244"/>
      <c r="K1675" s="244"/>
      <c r="L1675" s="244"/>
      <c r="M1675" s="244"/>
      <c r="N1675" s="244"/>
      <c r="O1675" s="244"/>
      <c r="P1675" s="244"/>
    </row>
    <row r="1676" spans="1:16" hidden="1" x14ac:dyDescent="0.35">
      <c r="A1676" s="244"/>
      <c r="B1676" s="244"/>
      <c r="C1676" s="244"/>
      <c r="D1676" s="244"/>
      <c r="E1676" s="244"/>
      <c r="F1676" s="244"/>
      <c r="G1676" s="244"/>
      <c r="H1676" s="244"/>
      <c r="I1676" s="244"/>
      <c r="J1676" s="244"/>
      <c r="K1676" s="244"/>
      <c r="L1676" s="244"/>
      <c r="M1676" s="244"/>
      <c r="N1676" s="244"/>
      <c r="O1676" s="244"/>
      <c r="P1676" s="244"/>
    </row>
    <row r="1677" spans="1:16" hidden="1" x14ac:dyDescent="0.35">
      <c r="A1677" s="244"/>
      <c r="B1677" s="244"/>
      <c r="C1677" s="244"/>
      <c r="D1677" s="244"/>
      <c r="E1677" s="244"/>
      <c r="F1677" s="244"/>
      <c r="G1677" s="244"/>
      <c r="H1677" s="244"/>
      <c r="I1677" s="244"/>
      <c r="J1677" s="244"/>
      <c r="K1677" s="244"/>
      <c r="L1677" s="244"/>
      <c r="M1677" s="244"/>
      <c r="N1677" s="244"/>
      <c r="O1677" s="244"/>
      <c r="P1677" s="244"/>
    </row>
    <row r="1678" spans="1:16" hidden="1" x14ac:dyDescent="0.35">
      <c r="A1678" s="244"/>
      <c r="B1678" s="244"/>
      <c r="C1678" s="244"/>
      <c r="D1678" s="244"/>
      <c r="E1678" s="244"/>
      <c r="F1678" s="244"/>
      <c r="G1678" s="244"/>
      <c r="H1678" s="244"/>
      <c r="I1678" s="244"/>
      <c r="J1678" s="244"/>
      <c r="K1678" s="244"/>
      <c r="L1678" s="244"/>
      <c r="M1678" s="244"/>
      <c r="N1678" s="244"/>
      <c r="O1678" s="244"/>
      <c r="P1678" s="244"/>
    </row>
    <row r="1679" spans="1:16" hidden="1" x14ac:dyDescent="0.35">
      <c r="A1679" s="244"/>
      <c r="B1679" s="244"/>
      <c r="C1679" s="244"/>
      <c r="D1679" s="244"/>
      <c r="E1679" s="244"/>
      <c r="F1679" s="244"/>
      <c r="G1679" s="244"/>
      <c r="H1679" s="244"/>
      <c r="I1679" s="244"/>
      <c r="J1679" s="244"/>
      <c r="K1679" s="244"/>
      <c r="L1679" s="244"/>
      <c r="M1679" s="244"/>
      <c r="N1679" s="244"/>
      <c r="O1679" s="244"/>
      <c r="P1679" s="244"/>
    </row>
    <row r="1680" spans="1:16" hidden="1" x14ac:dyDescent="0.35">
      <c r="A1680" s="244"/>
      <c r="B1680" s="244"/>
      <c r="C1680" s="244"/>
      <c r="D1680" s="244"/>
      <c r="E1680" s="244"/>
      <c r="F1680" s="244"/>
      <c r="G1680" s="244"/>
      <c r="H1680" s="244"/>
      <c r="I1680" s="244"/>
      <c r="J1680" s="244"/>
      <c r="K1680" s="244"/>
      <c r="L1680" s="244"/>
      <c r="M1680" s="244"/>
      <c r="N1680" s="244"/>
      <c r="O1680" s="244"/>
      <c r="P1680" s="244"/>
    </row>
    <row r="1681" spans="1:16" hidden="1" x14ac:dyDescent="0.35">
      <c r="A1681" s="244"/>
      <c r="B1681" s="244"/>
      <c r="C1681" s="244"/>
      <c r="D1681" s="244"/>
      <c r="E1681" s="244"/>
      <c r="F1681" s="244"/>
      <c r="G1681" s="244"/>
      <c r="H1681" s="244"/>
      <c r="I1681" s="244"/>
      <c r="J1681" s="244"/>
      <c r="K1681" s="244"/>
      <c r="L1681" s="244"/>
      <c r="M1681" s="244"/>
      <c r="N1681" s="244"/>
      <c r="O1681" s="244"/>
      <c r="P1681" s="244"/>
    </row>
    <row r="1682" spans="1:16" hidden="1" x14ac:dyDescent="0.35">
      <c r="A1682" s="244"/>
      <c r="B1682" s="244"/>
      <c r="C1682" s="244"/>
      <c r="D1682" s="244"/>
      <c r="E1682" s="244"/>
      <c r="F1682" s="244"/>
      <c r="G1682" s="244"/>
      <c r="H1682" s="244"/>
      <c r="I1682" s="244"/>
      <c r="J1682" s="244"/>
      <c r="K1682" s="244"/>
      <c r="L1682" s="244"/>
      <c r="M1682" s="244"/>
      <c r="N1682" s="244"/>
      <c r="O1682" s="244"/>
      <c r="P1682" s="244"/>
    </row>
    <row r="1683" spans="1:16" hidden="1" x14ac:dyDescent="0.35">
      <c r="A1683" s="244"/>
      <c r="B1683" s="244"/>
      <c r="C1683" s="244"/>
      <c r="D1683" s="244"/>
      <c r="E1683" s="244"/>
      <c r="F1683" s="244"/>
      <c r="G1683" s="244"/>
      <c r="H1683" s="244"/>
      <c r="I1683" s="244"/>
      <c r="J1683" s="244"/>
      <c r="K1683" s="244"/>
      <c r="L1683" s="244"/>
      <c r="M1683" s="244"/>
      <c r="N1683" s="244"/>
      <c r="O1683" s="244"/>
      <c r="P1683" s="244"/>
    </row>
    <row r="1684" spans="1:16" hidden="1" x14ac:dyDescent="0.35">
      <c r="A1684" s="244"/>
      <c r="B1684" s="244"/>
      <c r="C1684" s="244"/>
      <c r="D1684" s="244"/>
      <c r="E1684" s="244"/>
      <c r="F1684" s="244"/>
      <c r="G1684" s="244"/>
      <c r="H1684" s="244"/>
      <c r="I1684" s="244"/>
      <c r="J1684" s="244"/>
      <c r="K1684" s="244"/>
      <c r="L1684" s="244"/>
      <c r="M1684" s="244"/>
      <c r="N1684" s="244"/>
      <c r="O1684" s="244"/>
      <c r="P1684" s="244"/>
    </row>
    <row r="1685" spans="1:16" hidden="1" x14ac:dyDescent="0.35">
      <c r="A1685" s="244"/>
      <c r="B1685" s="244"/>
      <c r="C1685" s="244"/>
      <c r="D1685" s="244"/>
      <c r="E1685" s="244"/>
      <c r="F1685" s="244"/>
      <c r="G1685" s="244"/>
      <c r="H1685" s="244"/>
      <c r="I1685" s="244"/>
      <c r="J1685" s="244"/>
      <c r="K1685" s="244"/>
      <c r="L1685" s="244"/>
      <c r="M1685" s="244"/>
      <c r="N1685" s="244"/>
      <c r="O1685" s="244"/>
      <c r="P1685" s="244"/>
    </row>
    <row r="1686" spans="1:16" hidden="1" x14ac:dyDescent="0.35">
      <c r="A1686" s="244"/>
      <c r="B1686" s="244"/>
      <c r="C1686" s="244"/>
      <c r="D1686" s="244"/>
      <c r="E1686" s="244"/>
      <c r="F1686" s="244"/>
      <c r="G1686" s="244"/>
      <c r="H1686" s="244"/>
      <c r="I1686" s="244"/>
      <c r="J1686" s="244"/>
      <c r="K1686" s="244"/>
      <c r="L1686" s="244"/>
      <c r="M1686" s="244"/>
      <c r="N1686" s="244"/>
      <c r="O1686" s="244"/>
      <c r="P1686" s="244"/>
    </row>
    <row r="1687" spans="1:16" hidden="1" x14ac:dyDescent="0.35">
      <c r="A1687" s="244"/>
      <c r="B1687" s="244"/>
      <c r="C1687" s="244"/>
      <c r="D1687" s="244"/>
      <c r="E1687" s="244"/>
      <c r="F1687" s="244"/>
      <c r="G1687" s="244"/>
      <c r="H1687" s="244"/>
      <c r="I1687" s="244"/>
      <c r="J1687" s="244"/>
      <c r="K1687" s="244"/>
      <c r="L1687" s="244"/>
      <c r="M1687" s="244"/>
      <c r="N1687" s="244"/>
      <c r="O1687" s="244"/>
      <c r="P1687" s="244"/>
    </row>
    <row r="1688" spans="1:16" hidden="1" x14ac:dyDescent="0.35">
      <c r="A1688" s="244"/>
      <c r="B1688" s="244"/>
      <c r="C1688" s="244"/>
      <c r="D1688" s="244"/>
      <c r="E1688" s="244"/>
      <c r="F1688" s="244"/>
      <c r="G1688" s="244"/>
      <c r="H1688" s="244"/>
      <c r="I1688" s="244"/>
      <c r="J1688" s="244"/>
      <c r="K1688" s="244"/>
      <c r="L1688" s="244"/>
      <c r="M1688" s="244"/>
      <c r="N1688" s="244"/>
      <c r="O1688" s="244"/>
      <c r="P1688" s="244"/>
    </row>
    <row r="1689" spans="1:16" hidden="1" x14ac:dyDescent="0.35">
      <c r="A1689" s="244"/>
      <c r="B1689" s="244"/>
      <c r="C1689" s="244"/>
      <c r="D1689" s="244"/>
      <c r="E1689" s="244"/>
      <c r="F1689" s="244"/>
      <c r="G1689" s="244"/>
      <c r="H1689" s="244"/>
      <c r="I1689" s="244"/>
      <c r="J1689" s="244"/>
      <c r="K1689" s="244"/>
      <c r="L1689" s="244"/>
      <c r="M1689" s="244"/>
      <c r="N1689" s="244"/>
      <c r="O1689" s="244"/>
      <c r="P1689" s="244"/>
    </row>
    <row r="1690" spans="1:16" hidden="1" x14ac:dyDescent="0.35">
      <c r="A1690" s="244"/>
      <c r="B1690" s="244"/>
      <c r="C1690" s="244"/>
      <c r="D1690" s="244"/>
      <c r="E1690" s="244"/>
      <c r="F1690" s="244"/>
      <c r="G1690" s="244"/>
      <c r="H1690" s="244"/>
      <c r="I1690" s="244"/>
      <c r="J1690" s="244"/>
      <c r="K1690" s="244"/>
      <c r="L1690" s="244"/>
      <c r="M1690" s="244"/>
      <c r="N1690" s="244"/>
      <c r="O1690" s="244"/>
      <c r="P1690" s="244"/>
    </row>
    <row r="1691" spans="1:16" hidden="1" x14ac:dyDescent="0.35">
      <c r="A1691" s="244"/>
      <c r="B1691" s="244"/>
      <c r="C1691" s="244"/>
      <c r="D1691" s="244"/>
      <c r="E1691" s="244"/>
      <c r="F1691" s="244"/>
      <c r="G1691" s="244"/>
      <c r="H1691" s="244"/>
      <c r="I1691" s="244"/>
      <c r="J1691" s="244"/>
      <c r="K1691" s="244"/>
      <c r="L1691" s="244"/>
      <c r="M1691" s="244"/>
      <c r="N1691" s="244"/>
      <c r="O1691" s="244"/>
      <c r="P1691" s="244"/>
    </row>
    <row r="1692" spans="1:16" hidden="1" x14ac:dyDescent="0.35">
      <c r="A1692" s="244"/>
      <c r="B1692" s="244"/>
      <c r="C1692" s="244"/>
      <c r="D1692" s="244"/>
      <c r="E1692" s="244"/>
      <c r="F1692" s="244"/>
      <c r="G1692" s="244"/>
      <c r="H1692" s="244"/>
      <c r="I1692" s="244"/>
      <c r="J1692" s="244"/>
      <c r="K1692" s="244"/>
      <c r="L1692" s="244"/>
      <c r="M1692" s="244"/>
      <c r="N1692" s="244"/>
      <c r="O1692" s="244"/>
      <c r="P1692" s="244"/>
    </row>
    <row r="1693" spans="1:16" hidden="1" x14ac:dyDescent="0.35">
      <c r="A1693" s="244"/>
      <c r="B1693" s="244"/>
      <c r="C1693" s="244"/>
      <c r="D1693" s="244"/>
      <c r="E1693" s="244"/>
      <c r="F1693" s="244"/>
      <c r="G1693" s="244"/>
      <c r="H1693" s="244"/>
      <c r="I1693" s="244"/>
      <c r="J1693" s="244"/>
      <c r="K1693" s="244"/>
      <c r="L1693" s="244"/>
      <c r="M1693" s="244"/>
      <c r="N1693" s="244"/>
      <c r="O1693" s="244"/>
      <c r="P1693" s="244"/>
    </row>
    <row r="1694" spans="1:16" hidden="1" x14ac:dyDescent="0.35">
      <c r="A1694" s="244"/>
      <c r="B1694" s="244"/>
      <c r="C1694" s="244"/>
      <c r="D1694" s="244"/>
      <c r="E1694" s="244"/>
      <c r="F1694" s="244"/>
      <c r="G1694" s="244"/>
      <c r="H1694" s="244"/>
      <c r="I1694" s="244"/>
      <c r="J1694" s="244"/>
      <c r="K1694" s="244"/>
      <c r="L1694" s="244"/>
      <c r="M1694" s="244"/>
      <c r="N1694" s="244"/>
      <c r="O1694" s="244"/>
      <c r="P1694" s="244"/>
    </row>
    <row r="1695" spans="1:16" hidden="1" x14ac:dyDescent="0.35">
      <c r="A1695" s="244"/>
      <c r="B1695" s="244"/>
      <c r="C1695" s="244"/>
      <c r="D1695" s="244"/>
      <c r="E1695" s="244"/>
      <c r="F1695" s="244"/>
      <c r="G1695" s="244"/>
      <c r="H1695" s="244"/>
      <c r="I1695" s="244"/>
      <c r="J1695" s="244"/>
      <c r="K1695" s="244"/>
      <c r="L1695" s="244"/>
      <c r="M1695" s="244"/>
      <c r="N1695" s="244"/>
      <c r="O1695" s="244"/>
      <c r="P1695" s="244"/>
    </row>
    <row r="1696" spans="1:16" hidden="1" x14ac:dyDescent="0.35">
      <c r="A1696" s="244"/>
      <c r="B1696" s="244"/>
      <c r="C1696" s="244"/>
      <c r="D1696" s="244"/>
      <c r="E1696" s="244"/>
      <c r="F1696" s="244"/>
      <c r="G1696" s="244"/>
      <c r="H1696" s="244"/>
      <c r="I1696" s="244"/>
      <c r="J1696" s="244"/>
      <c r="K1696" s="244"/>
      <c r="L1696" s="244"/>
      <c r="M1696" s="244"/>
      <c r="N1696" s="244"/>
      <c r="O1696" s="244"/>
      <c r="P1696" s="244"/>
    </row>
    <row r="1697" spans="1:16" hidden="1" x14ac:dyDescent="0.35">
      <c r="A1697" s="244"/>
      <c r="B1697" s="244"/>
      <c r="C1697" s="244"/>
      <c r="D1697" s="244"/>
      <c r="E1697" s="244"/>
      <c r="F1697" s="244"/>
      <c r="G1697" s="244"/>
      <c r="H1697" s="244"/>
      <c r="I1697" s="244"/>
      <c r="J1697" s="244"/>
      <c r="K1697" s="244"/>
      <c r="L1697" s="244"/>
      <c r="M1697" s="244"/>
      <c r="N1697" s="244"/>
      <c r="O1697" s="244"/>
      <c r="P1697" s="244"/>
    </row>
    <row r="1698" spans="1:16" hidden="1" x14ac:dyDescent="0.35">
      <c r="A1698" s="244"/>
      <c r="B1698" s="244"/>
      <c r="C1698" s="244"/>
      <c r="D1698" s="244"/>
      <c r="E1698" s="244"/>
      <c r="F1698" s="244"/>
      <c r="G1698" s="244"/>
      <c r="H1698" s="244"/>
      <c r="I1698" s="244"/>
      <c r="J1698" s="244"/>
      <c r="K1698" s="244"/>
      <c r="L1698" s="244"/>
      <c r="M1698" s="244"/>
      <c r="N1698" s="244"/>
      <c r="O1698" s="244"/>
      <c r="P1698" s="244"/>
    </row>
    <row r="1699" spans="1:16" hidden="1" x14ac:dyDescent="0.35">
      <c r="A1699" s="244"/>
      <c r="B1699" s="244"/>
      <c r="C1699" s="244"/>
      <c r="D1699" s="244"/>
      <c r="E1699" s="244"/>
      <c r="F1699" s="244"/>
      <c r="G1699" s="244"/>
      <c r="H1699" s="244"/>
      <c r="I1699" s="244"/>
      <c r="J1699" s="244"/>
      <c r="K1699" s="244"/>
      <c r="L1699" s="244"/>
      <c r="M1699" s="244"/>
      <c r="N1699" s="244"/>
      <c r="O1699" s="244"/>
      <c r="P1699" s="244"/>
    </row>
    <row r="1700" spans="1:16" hidden="1" x14ac:dyDescent="0.35">
      <c r="A1700" s="244"/>
      <c r="B1700" s="244"/>
      <c r="C1700" s="244"/>
      <c r="D1700" s="244"/>
      <c r="E1700" s="244"/>
      <c r="F1700" s="244"/>
      <c r="G1700" s="244"/>
      <c r="H1700" s="244"/>
      <c r="I1700" s="244"/>
      <c r="J1700" s="244"/>
      <c r="K1700" s="244"/>
      <c r="L1700" s="244"/>
      <c r="M1700" s="244"/>
      <c r="N1700" s="244"/>
      <c r="O1700" s="244"/>
      <c r="P1700" s="244"/>
    </row>
    <row r="1701" spans="1:16" hidden="1" x14ac:dyDescent="0.35">
      <c r="A1701" s="244"/>
      <c r="B1701" s="244"/>
      <c r="C1701" s="244"/>
      <c r="D1701" s="244"/>
      <c r="E1701" s="244"/>
      <c r="F1701" s="244"/>
      <c r="G1701" s="244"/>
      <c r="H1701" s="244"/>
      <c r="I1701" s="244"/>
      <c r="J1701" s="244"/>
      <c r="K1701" s="244"/>
      <c r="L1701" s="244"/>
      <c r="M1701" s="244"/>
      <c r="N1701" s="244"/>
      <c r="O1701" s="244"/>
      <c r="P1701" s="244"/>
    </row>
    <row r="1702" spans="1:16" hidden="1" x14ac:dyDescent="0.35">
      <c r="A1702" s="244"/>
      <c r="B1702" s="244"/>
      <c r="C1702" s="244"/>
      <c r="D1702" s="244"/>
      <c r="E1702" s="244"/>
      <c r="F1702" s="244"/>
      <c r="G1702" s="244"/>
      <c r="H1702" s="244"/>
      <c r="I1702" s="244"/>
      <c r="J1702" s="244"/>
      <c r="K1702" s="244"/>
      <c r="L1702" s="244"/>
      <c r="M1702" s="244"/>
      <c r="N1702" s="244"/>
      <c r="O1702" s="244"/>
      <c r="P1702" s="244"/>
    </row>
    <row r="1703" spans="1:16" hidden="1" x14ac:dyDescent="0.35">
      <c r="A1703" s="244"/>
      <c r="B1703" s="244"/>
      <c r="C1703" s="244"/>
      <c r="D1703" s="244"/>
      <c r="E1703" s="244"/>
      <c r="F1703" s="244"/>
      <c r="G1703" s="244"/>
      <c r="H1703" s="244"/>
      <c r="I1703" s="244"/>
      <c r="J1703" s="244"/>
      <c r="K1703" s="244"/>
      <c r="L1703" s="244"/>
      <c r="M1703" s="244"/>
      <c r="N1703" s="244"/>
      <c r="O1703" s="244"/>
      <c r="P1703" s="244"/>
    </row>
    <row r="1704" spans="1:16" hidden="1" x14ac:dyDescent="0.35">
      <c r="A1704" s="244"/>
      <c r="B1704" s="244"/>
      <c r="C1704" s="244"/>
      <c r="D1704" s="244"/>
      <c r="E1704" s="244"/>
      <c r="F1704" s="244"/>
      <c r="G1704" s="244"/>
      <c r="H1704" s="244"/>
      <c r="I1704" s="244"/>
      <c r="J1704" s="244"/>
      <c r="K1704" s="244"/>
      <c r="L1704" s="244"/>
      <c r="M1704" s="244"/>
      <c r="N1704" s="244"/>
      <c r="O1704" s="244"/>
      <c r="P1704" s="244"/>
    </row>
    <row r="1705" spans="1:16" hidden="1" x14ac:dyDescent="0.35">
      <c r="A1705" s="244"/>
      <c r="B1705" s="244"/>
      <c r="C1705" s="244"/>
      <c r="D1705" s="244"/>
      <c r="E1705" s="244"/>
      <c r="F1705" s="244"/>
      <c r="G1705" s="244"/>
      <c r="H1705" s="244"/>
      <c r="I1705" s="244"/>
      <c r="J1705" s="244"/>
      <c r="K1705" s="244"/>
      <c r="L1705" s="244"/>
      <c r="M1705" s="244"/>
      <c r="N1705" s="244"/>
      <c r="O1705" s="244"/>
      <c r="P1705" s="244"/>
    </row>
    <row r="1706" spans="1:16" hidden="1" x14ac:dyDescent="0.35">
      <c r="A1706" s="244"/>
      <c r="B1706" s="244"/>
      <c r="C1706" s="244"/>
      <c r="D1706" s="244"/>
      <c r="E1706" s="244"/>
      <c r="F1706" s="244"/>
      <c r="G1706" s="244"/>
      <c r="H1706" s="244"/>
      <c r="I1706" s="244"/>
      <c r="J1706" s="244"/>
      <c r="K1706" s="244"/>
      <c r="L1706" s="244"/>
      <c r="M1706" s="244"/>
      <c r="N1706" s="244"/>
      <c r="O1706" s="244"/>
      <c r="P1706" s="244"/>
    </row>
    <row r="1707" spans="1:16" hidden="1" x14ac:dyDescent="0.35">
      <c r="A1707" s="244"/>
      <c r="B1707" s="244"/>
      <c r="C1707" s="244"/>
      <c r="D1707" s="244"/>
      <c r="E1707" s="244"/>
      <c r="F1707" s="244"/>
      <c r="G1707" s="244"/>
      <c r="H1707" s="244"/>
      <c r="I1707" s="244"/>
      <c r="J1707" s="244"/>
      <c r="K1707" s="244"/>
      <c r="L1707" s="244"/>
      <c r="M1707" s="244"/>
      <c r="N1707" s="244"/>
      <c r="O1707" s="244"/>
      <c r="P1707" s="244"/>
    </row>
    <row r="1708" spans="1:16" hidden="1" x14ac:dyDescent="0.35">
      <c r="A1708" s="244"/>
      <c r="B1708" s="244"/>
      <c r="C1708" s="244"/>
      <c r="D1708" s="244"/>
      <c r="E1708" s="244"/>
      <c r="F1708" s="244"/>
      <c r="G1708" s="244"/>
      <c r="H1708" s="244"/>
      <c r="I1708" s="244"/>
      <c r="J1708" s="244"/>
      <c r="K1708" s="244"/>
      <c r="L1708" s="244"/>
      <c r="M1708" s="244"/>
      <c r="N1708" s="244"/>
      <c r="O1708" s="244"/>
      <c r="P1708" s="244"/>
    </row>
    <row r="1709" spans="1:16" hidden="1" x14ac:dyDescent="0.35">
      <c r="A1709" s="244"/>
      <c r="B1709" s="244"/>
      <c r="C1709" s="244"/>
      <c r="D1709" s="244"/>
      <c r="E1709" s="244"/>
      <c r="F1709" s="244"/>
      <c r="G1709" s="244"/>
      <c r="H1709" s="244"/>
      <c r="I1709" s="244"/>
      <c r="J1709" s="244"/>
      <c r="K1709" s="244"/>
      <c r="L1709" s="244"/>
      <c r="M1709" s="244"/>
      <c r="N1709" s="244"/>
      <c r="O1709" s="244"/>
      <c r="P1709" s="244"/>
    </row>
    <row r="1710" spans="1:16" hidden="1" x14ac:dyDescent="0.35">
      <c r="A1710" s="244"/>
      <c r="B1710" s="244"/>
      <c r="C1710" s="244"/>
      <c r="D1710" s="244"/>
      <c r="E1710" s="244"/>
      <c r="F1710" s="244"/>
      <c r="G1710" s="244"/>
      <c r="H1710" s="244"/>
      <c r="I1710" s="244"/>
      <c r="J1710" s="244"/>
      <c r="K1710" s="244"/>
      <c r="L1710" s="244"/>
      <c r="M1710" s="244"/>
      <c r="N1710" s="244"/>
      <c r="O1710" s="244"/>
      <c r="P1710" s="244"/>
    </row>
    <row r="1711" spans="1:16" hidden="1" x14ac:dyDescent="0.35">
      <c r="A1711" s="244"/>
      <c r="B1711" s="244"/>
      <c r="C1711" s="244"/>
      <c r="D1711" s="244"/>
      <c r="E1711" s="244"/>
      <c r="F1711" s="244"/>
      <c r="G1711" s="244"/>
      <c r="H1711" s="244"/>
      <c r="I1711" s="244"/>
      <c r="J1711" s="244"/>
      <c r="K1711" s="244"/>
      <c r="L1711" s="244"/>
      <c r="M1711" s="244"/>
      <c r="N1711" s="244"/>
      <c r="O1711" s="244"/>
      <c r="P1711" s="244"/>
    </row>
    <row r="1712" spans="1:16" hidden="1" x14ac:dyDescent="0.35">
      <c r="A1712" s="244"/>
      <c r="B1712" s="244"/>
      <c r="C1712" s="244"/>
      <c r="D1712" s="244"/>
      <c r="E1712" s="244"/>
      <c r="F1712" s="244"/>
      <c r="G1712" s="244"/>
      <c r="H1712" s="244"/>
      <c r="I1712" s="244"/>
      <c r="J1712" s="244"/>
      <c r="K1712" s="244"/>
      <c r="L1712" s="244"/>
      <c r="M1712" s="244"/>
      <c r="N1712" s="244"/>
      <c r="O1712" s="244"/>
      <c r="P1712" s="244"/>
    </row>
    <row r="1713" spans="1:16" hidden="1" x14ac:dyDescent="0.35">
      <c r="A1713" s="244"/>
      <c r="B1713" s="244"/>
      <c r="C1713" s="244"/>
      <c r="D1713" s="244"/>
      <c r="E1713" s="244"/>
      <c r="F1713" s="244"/>
      <c r="G1713" s="244"/>
      <c r="H1713" s="244"/>
      <c r="I1713" s="244"/>
      <c r="J1713" s="244"/>
      <c r="K1713" s="244"/>
      <c r="L1713" s="244"/>
      <c r="M1713" s="244"/>
      <c r="N1713" s="244"/>
      <c r="O1713" s="244"/>
      <c r="P1713" s="244"/>
    </row>
    <row r="1714" spans="1:16" hidden="1" x14ac:dyDescent="0.35">
      <c r="A1714" s="244"/>
      <c r="B1714" s="244"/>
      <c r="C1714" s="244"/>
      <c r="D1714" s="244"/>
      <c r="E1714" s="244"/>
      <c r="F1714" s="244"/>
      <c r="G1714" s="244"/>
      <c r="H1714" s="244"/>
      <c r="I1714" s="244"/>
      <c r="J1714" s="244"/>
      <c r="K1714" s="244"/>
      <c r="L1714" s="244"/>
      <c r="M1714" s="244"/>
      <c r="N1714" s="244"/>
      <c r="O1714" s="244"/>
      <c r="P1714" s="244"/>
    </row>
    <row r="1715" spans="1:16" hidden="1" x14ac:dyDescent="0.35">
      <c r="A1715" s="244"/>
      <c r="B1715" s="244"/>
      <c r="C1715" s="244"/>
      <c r="D1715" s="244"/>
      <c r="E1715" s="244"/>
      <c r="F1715" s="244"/>
      <c r="G1715" s="244"/>
      <c r="H1715" s="244"/>
      <c r="I1715" s="244"/>
      <c r="J1715" s="244"/>
      <c r="K1715" s="244"/>
      <c r="L1715" s="244"/>
      <c r="M1715" s="244"/>
      <c r="N1715" s="244"/>
      <c r="O1715" s="244"/>
      <c r="P1715" s="244"/>
    </row>
    <row r="1716" spans="1:16" hidden="1" x14ac:dyDescent="0.35">
      <c r="A1716" s="244"/>
      <c r="B1716" s="244"/>
      <c r="C1716" s="244"/>
      <c r="D1716" s="244"/>
      <c r="E1716" s="244"/>
      <c r="F1716" s="244"/>
      <c r="G1716" s="244"/>
      <c r="H1716" s="244"/>
      <c r="I1716" s="244"/>
      <c r="J1716" s="244"/>
      <c r="K1716" s="244"/>
      <c r="L1716" s="244"/>
      <c r="M1716" s="244"/>
      <c r="N1716" s="244"/>
      <c r="O1716" s="244"/>
      <c r="P1716" s="244"/>
    </row>
    <row r="1717" spans="1:16" hidden="1" x14ac:dyDescent="0.35">
      <c r="A1717" s="244"/>
      <c r="B1717" s="244"/>
      <c r="C1717" s="244"/>
      <c r="D1717" s="244"/>
      <c r="E1717" s="244"/>
      <c r="F1717" s="244"/>
      <c r="G1717" s="244"/>
      <c r="H1717" s="244"/>
      <c r="I1717" s="244"/>
      <c r="J1717" s="244"/>
      <c r="K1717" s="244"/>
      <c r="L1717" s="244"/>
      <c r="M1717" s="244"/>
      <c r="N1717" s="244"/>
      <c r="O1717" s="244"/>
      <c r="P1717" s="244"/>
    </row>
    <row r="1718" spans="1:16" hidden="1" x14ac:dyDescent="0.35">
      <c r="A1718" s="244"/>
      <c r="B1718" s="244"/>
      <c r="C1718" s="244"/>
      <c r="D1718" s="244"/>
      <c r="E1718" s="244"/>
      <c r="F1718" s="244"/>
      <c r="G1718" s="244"/>
      <c r="H1718" s="244"/>
      <c r="I1718" s="244"/>
      <c r="J1718" s="244"/>
      <c r="K1718" s="244"/>
      <c r="L1718" s="244"/>
      <c r="M1718" s="244"/>
      <c r="N1718" s="244"/>
      <c r="O1718" s="244"/>
      <c r="P1718" s="244"/>
    </row>
    <row r="1719" spans="1:16" hidden="1" x14ac:dyDescent="0.35">
      <c r="A1719" s="244"/>
      <c r="B1719" s="244"/>
      <c r="C1719" s="244"/>
      <c r="D1719" s="244"/>
      <c r="E1719" s="244"/>
      <c r="F1719" s="244"/>
      <c r="G1719" s="244"/>
      <c r="H1719" s="244"/>
      <c r="I1719" s="244"/>
      <c r="J1719" s="244"/>
      <c r="K1719" s="244"/>
      <c r="L1719" s="244"/>
      <c r="M1719" s="244"/>
      <c r="N1719" s="244"/>
      <c r="O1719" s="244"/>
      <c r="P1719" s="244"/>
    </row>
    <row r="1720" spans="1:16" hidden="1" x14ac:dyDescent="0.35">
      <c r="A1720" s="244"/>
      <c r="B1720" s="244"/>
      <c r="C1720" s="244"/>
      <c r="D1720" s="244"/>
      <c r="E1720" s="244"/>
      <c r="F1720" s="244"/>
      <c r="G1720" s="244"/>
      <c r="H1720" s="244"/>
      <c r="I1720" s="244"/>
      <c r="J1720" s="244"/>
      <c r="K1720" s="244"/>
      <c r="L1720" s="244"/>
      <c r="M1720" s="244"/>
      <c r="N1720" s="244"/>
      <c r="O1720" s="244"/>
      <c r="P1720" s="244"/>
    </row>
    <row r="1721" spans="1:16" hidden="1" x14ac:dyDescent="0.35">
      <c r="A1721" s="244"/>
      <c r="B1721" s="244"/>
      <c r="C1721" s="244"/>
      <c r="D1721" s="244"/>
      <c r="E1721" s="244"/>
      <c r="F1721" s="244"/>
      <c r="G1721" s="244"/>
      <c r="H1721" s="244"/>
      <c r="I1721" s="244"/>
      <c r="J1721" s="244"/>
      <c r="K1721" s="244"/>
      <c r="L1721" s="244"/>
      <c r="M1721" s="244"/>
      <c r="N1721" s="244"/>
      <c r="O1721" s="244"/>
      <c r="P1721" s="244"/>
    </row>
    <row r="1722" spans="1:16" hidden="1" x14ac:dyDescent="0.35">
      <c r="A1722" s="244"/>
      <c r="B1722" s="244"/>
      <c r="C1722" s="244"/>
      <c r="D1722" s="244"/>
      <c r="E1722" s="244"/>
      <c r="F1722" s="244"/>
      <c r="G1722" s="244"/>
      <c r="H1722" s="244"/>
      <c r="I1722" s="244"/>
      <c r="J1722" s="244"/>
      <c r="K1722" s="244"/>
      <c r="L1722" s="244"/>
      <c r="M1722" s="244"/>
      <c r="N1722" s="244"/>
      <c r="O1722" s="244"/>
      <c r="P1722" s="244"/>
    </row>
    <row r="1723" spans="1:16" hidden="1" x14ac:dyDescent="0.35">
      <c r="A1723" s="244"/>
      <c r="B1723" s="244"/>
      <c r="C1723" s="244"/>
      <c r="D1723" s="244"/>
      <c r="E1723" s="244"/>
      <c r="F1723" s="244"/>
      <c r="G1723" s="244"/>
      <c r="H1723" s="244"/>
      <c r="I1723" s="244"/>
      <c r="J1723" s="244"/>
      <c r="K1723" s="244"/>
      <c r="L1723" s="244"/>
      <c r="M1723" s="244"/>
      <c r="N1723" s="244"/>
      <c r="O1723" s="244"/>
      <c r="P1723" s="244"/>
    </row>
    <row r="1724" spans="1:16" hidden="1" x14ac:dyDescent="0.35">
      <c r="A1724" s="244"/>
      <c r="B1724" s="244"/>
      <c r="C1724" s="244"/>
      <c r="D1724" s="244"/>
      <c r="E1724" s="244"/>
      <c r="F1724" s="244"/>
      <c r="G1724" s="244"/>
      <c r="H1724" s="244"/>
      <c r="I1724" s="244"/>
      <c r="J1724" s="244"/>
      <c r="K1724" s="244"/>
      <c r="L1724" s="244"/>
      <c r="M1724" s="244"/>
      <c r="N1724" s="244"/>
      <c r="O1724" s="244"/>
      <c r="P1724" s="244"/>
    </row>
    <row r="1725" spans="1:16" hidden="1" x14ac:dyDescent="0.35">
      <c r="A1725" s="244"/>
      <c r="B1725" s="244"/>
      <c r="C1725" s="244"/>
      <c r="D1725" s="244"/>
      <c r="E1725" s="244"/>
      <c r="F1725" s="244"/>
      <c r="G1725" s="244"/>
      <c r="H1725" s="244"/>
      <c r="I1725" s="244"/>
      <c r="J1725" s="244"/>
      <c r="K1725" s="244"/>
      <c r="L1725" s="244"/>
      <c r="M1725" s="244"/>
      <c r="N1725" s="244"/>
      <c r="O1725" s="244"/>
      <c r="P1725" s="244"/>
    </row>
    <row r="1726" spans="1:16" hidden="1" x14ac:dyDescent="0.35">
      <c r="A1726" s="244"/>
      <c r="B1726" s="244"/>
      <c r="C1726" s="244"/>
      <c r="D1726" s="244"/>
      <c r="E1726" s="244"/>
      <c r="F1726" s="244"/>
      <c r="G1726" s="244"/>
      <c r="H1726" s="244"/>
      <c r="I1726" s="244"/>
      <c r="J1726" s="244"/>
      <c r="K1726" s="244"/>
      <c r="L1726" s="244"/>
      <c r="M1726" s="244"/>
      <c r="N1726" s="244"/>
      <c r="O1726" s="244"/>
      <c r="P1726" s="244"/>
    </row>
    <row r="1727" spans="1:16" hidden="1" x14ac:dyDescent="0.35">
      <c r="A1727" s="244"/>
      <c r="B1727" s="244"/>
      <c r="C1727" s="244"/>
      <c r="D1727" s="244"/>
      <c r="E1727" s="244"/>
      <c r="F1727" s="244"/>
      <c r="G1727" s="244"/>
      <c r="H1727" s="244"/>
      <c r="I1727" s="244"/>
      <c r="J1727" s="244"/>
      <c r="K1727" s="244"/>
      <c r="L1727" s="244"/>
      <c r="M1727" s="244"/>
      <c r="N1727" s="244"/>
      <c r="O1727" s="244"/>
      <c r="P1727" s="244"/>
    </row>
    <row r="1728" spans="1:16" hidden="1" x14ac:dyDescent="0.35">
      <c r="A1728" s="244"/>
      <c r="B1728" s="244"/>
      <c r="C1728" s="244"/>
      <c r="D1728" s="244"/>
      <c r="E1728" s="244"/>
      <c r="F1728" s="244"/>
      <c r="G1728" s="244"/>
      <c r="H1728" s="244"/>
      <c r="I1728" s="244"/>
      <c r="J1728" s="244"/>
      <c r="K1728" s="244"/>
      <c r="L1728" s="244"/>
      <c r="M1728" s="244"/>
      <c r="N1728" s="244"/>
      <c r="O1728" s="244"/>
      <c r="P1728" s="244"/>
    </row>
    <row r="1729" spans="1:16" hidden="1" x14ac:dyDescent="0.35">
      <c r="A1729" s="244"/>
      <c r="B1729" s="244"/>
      <c r="C1729" s="244"/>
      <c r="D1729" s="244"/>
      <c r="E1729" s="244"/>
      <c r="F1729" s="244"/>
      <c r="G1729" s="244"/>
      <c r="H1729" s="244"/>
      <c r="I1729" s="244"/>
      <c r="J1729" s="244"/>
      <c r="K1729" s="244"/>
      <c r="L1729" s="244"/>
      <c r="M1729" s="244"/>
      <c r="N1729" s="244"/>
      <c r="O1729" s="244"/>
      <c r="P1729" s="244"/>
    </row>
    <row r="1730" spans="1:16" hidden="1" x14ac:dyDescent="0.35">
      <c r="A1730" s="244"/>
      <c r="B1730" s="244"/>
      <c r="C1730" s="244"/>
      <c r="D1730" s="244"/>
      <c r="E1730" s="244"/>
      <c r="F1730" s="244"/>
      <c r="G1730" s="244"/>
      <c r="H1730" s="244"/>
      <c r="I1730" s="244"/>
      <c r="J1730" s="244"/>
      <c r="K1730" s="244"/>
      <c r="L1730" s="244"/>
      <c r="M1730" s="244"/>
      <c r="N1730" s="244"/>
      <c r="O1730" s="244"/>
      <c r="P1730" s="244"/>
    </row>
    <row r="1731" spans="1:16" hidden="1" x14ac:dyDescent="0.35">
      <c r="A1731" s="244"/>
      <c r="B1731" s="244"/>
      <c r="C1731" s="244"/>
      <c r="D1731" s="244"/>
      <c r="E1731" s="244"/>
      <c r="F1731" s="244"/>
      <c r="G1731" s="244"/>
      <c r="H1731" s="244"/>
      <c r="I1731" s="244"/>
      <c r="J1731" s="244"/>
      <c r="K1731" s="244"/>
      <c r="L1731" s="244"/>
      <c r="M1731" s="244"/>
      <c r="N1731" s="244"/>
      <c r="O1731" s="244"/>
      <c r="P1731" s="244"/>
    </row>
    <row r="1732" spans="1:16" hidden="1" x14ac:dyDescent="0.35">
      <c r="A1732" s="244"/>
      <c r="B1732" s="244"/>
      <c r="C1732" s="244"/>
      <c r="D1732" s="244"/>
      <c r="E1732" s="244"/>
      <c r="F1732" s="244"/>
      <c r="G1732" s="244"/>
      <c r="H1732" s="244"/>
      <c r="I1732" s="244"/>
      <c r="J1732" s="244"/>
      <c r="K1732" s="244"/>
      <c r="L1732" s="244"/>
      <c r="M1732" s="244"/>
      <c r="N1732" s="244"/>
      <c r="O1732" s="244"/>
      <c r="P1732" s="244"/>
    </row>
    <row r="1733" spans="1:16" hidden="1" x14ac:dyDescent="0.35">
      <c r="A1733" s="244"/>
      <c r="B1733" s="244"/>
      <c r="C1733" s="244"/>
      <c r="D1733" s="244"/>
      <c r="E1733" s="244"/>
      <c r="F1733" s="244"/>
      <c r="G1733" s="244"/>
      <c r="H1733" s="244"/>
      <c r="I1733" s="244"/>
      <c r="J1733" s="244"/>
      <c r="K1733" s="244"/>
      <c r="L1733" s="244"/>
      <c r="M1733" s="244"/>
      <c r="N1733" s="244"/>
      <c r="O1733" s="244"/>
      <c r="P1733" s="244"/>
    </row>
    <row r="1734" spans="1:16" hidden="1" x14ac:dyDescent="0.35">
      <c r="A1734" s="244"/>
      <c r="B1734" s="244"/>
      <c r="C1734" s="244"/>
      <c r="D1734" s="244"/>
      <c r="E1734" s="244"/>
      <c r="F1734" s="244"/>
      <c r="G1734" s="244"/>
      <c r="H1734" s="244"/>
      <c r="I1734" s="244"/>
      <c r="J1734" s="244"/>
      <c r="K1734" s="244"/>
      <c r="L1734" s="244"/>
      <c r="M1734" s="244"/>
      <c r="N1734" s="244"/>
      <c r="O1734" s="244"/>
      <c r="P1734" s="244"/>
    </row>
    <row r="1735" spans="1:16" hidden="1" x14ac:dyDescent="0.35">
      <c r="A1735" s="244"/>
      <c r="B1735" s="244"/>
      <c r="C1735" s="244"/>
      <c r="D1735" s="244"/>
      <c r="E1735" s="244"/>
      <c r="F1735" s="244"/>
      <c r="G1735" s="244"/>
      <c r="H1735" s="244"/>
      <c r="I1735" s="244"/>
      <c r="J1735" s="244"/>
      <c r="K1735" s="244"/>
      <c r="L1735" s="244"/>
      <c r="M1735" s="244"/>
      <c r="N1735" s="244"/>
      <c r="O1735" s="244"/>
      <c r="P1735" s="244"/>
    </row>
    <row r="1736" spans="1:16" hidden="1" x14ac:dyDescent="0.35">
      <c r="A1736" s="244"/>
      <c r="B1736" s="244"/>
      <c r="C1736" s="244"/>
      <c r="D1736" s="244"/>
      <c r="E1736" s="244"/>
      <c r="F1736" s="244"/>
      <c r="G1736" s="244"/>
      <c r="H1736" s="244"/>
      <c r="I1736" s="244"/>
      <c r="J1736" s="244"/>
      <c r="K1736" s="244"/>
      <c r="L1736" s="244"/>
      <c r="M1736" s="244"/>
      <c r="N1736" s="244"/>
      <c r="O1736" s="244"/>
      <c r="P1736" s="244"/>
    </row>
    <row r="1737" spans="1:16" hidden="1" x14ac:dyDescent="0.35">
      <c r="A1737" s="244"/>
      <c r="B1737" s="244"/>
      <c r="C1737" s="244"/>
      <c r="D1737" s="244"/>
      <c r="E1737" s="244"/>
      <c r="F1737" s="244"/>
      <c r="G1737" s="244"/>
      <c r="H1737" s="244"/>
      <c r="I1737" s="244"/>
      <c r="J1737" s="244"/>
      <c r="K1737" s="244"/>
      <c r="L1737" s="244"/>
      <c r="M1737" s="244"/>
      <c r="N1737" s="244"/>
      <c r="O1737" s="244"/>
      <c r="P1737" s="244"/>
    </row>
    <row r="1738" spans="1:16" hidden="1" x14ac:dyDescent="0.35">
      <c r="A1738" s="244"/>
      <c r="B1738" s="244"/>
      <c r="C1738" s="244"/>
      <c r="D1738" s="244"/>
      <c r="E1738" s="244"/>
      <c r="F1738" s="244"/>
      <c r="G1738" s="244"/>
      <c r="H1738" s="244"/>
      <c r="I1738" s="244"/>
      <c r="J1738" s="244"/>
      <c r="K1738" s="244"/>
      <c r="L1738" s="244"/>
      <c r="M1738" s="244"/>
      <c r="N1738" s="244"/>
      <c r="O1738" s="244"/>
      <c r="P1738" s="244"/>
    </row>
    <row r="1739" spans="1:16" hidden="1" x14ac:dyDescent="0.35">
      <c r="A1739" s="244"/>
      <c r="B1739" s="244"/>
      <c r="C1739" s="244"/>
      <c r="D1739" s="244"/>
      <c r="E1739" s="244"/>
      <c r="F1739" s="244"/>
      <c r="G1739" s="244"/>
      <c r="H1739" s="244"/>
      <c r="I1739" s="244"/>
      <c r="J1739" s="244"/>
      <c r="K1739" s="244"/>
      <c r="L1739" s="244"/>
      <c r="M1739" s="244"/>
      <c r="N1739" s="244"/>
      <c r="O1739" s="244"/>
      <c r="P1739" s="244"/>
    </row>
    <row r="1740" spans="1:16" hidden="1" x14ac:dyDescent="0.35">
      <c r="A1740" s="244"/>
      <c r="B1740" s="244"/>
      <c r="C1740" s="244"/>
      <c r="D1740" s="244"/>
      <c r="E1740" s="244"/>
      <c r="F1740" s="244"/>
      <c r="G1740" s="244"/>
      <c r="H1740" s="244"/>
      <c r="I1740" s="244"/>
      <c r="J1740" s="244"/>
      <c r="K1740" s="244"/>
      <c r="L1740" s="244"/>
      <c r="M1740" s="244"/>
      <c r="N1740" s="244"/>
      <c r="O1740" s="244"/>
      <c r="P1740" s="244"/>
    </row>
    <row r="1741" spans="1:16" hidden="1" x14ac:dyDescent="0.35">
      <c r="A1741" s="244"/>
      <c r="B1741" s="244"/>
      <c r="C1741" s="244"/>
      <c r="D1741" s="244"/>
      <c r="E1741" s="244"/>
      <c r="F1741" s="244"/>
      <c r="G1741" s="244"/>
      <c r="H1741" s="244"/>
      <c r="I1741" s="244"/>
      <c r="J1741" s="244"/>
      <c r="K1741" s="244"/>
      <c r="L1741" s="244"/>
      <c r="M1741" s="244"/>
      <c r="N1741" s="244"/>
      <c r="O1741" s="244"/>
      <c r="P1741" s="244"/>
    </row>
    <row r="1742" spans="1:16" hidden="1" x14ac:dyDescent="0.35">
      <c r="A1742" s="244"/>
      <c r="B1742" s="244"/>
      <c r="C1742" s="244"/>
      <c r="D1742" s="244"/>
      <c r="E1742" s="244"/>
      <c r="F1742" s="244"/>
      <c r="G1742" s="244"/>
      <c r="H1742" s="244"/>
      <c r="I1742" s="244"/>
      <c r="J1742" s="244"/>
      <c r="K1742" s="244"/>
      <c r="L1742" s="244"/>
      <c r="M1742" s="244"/>
      <c r="N1742" s="244"/>
      <c r="O1742" s="244"/>
      <c r="P1742" s="244"/>
    </row>
    <row r="1743" spans="1:16" hidden="1" x14ac:dyDescent="0.35">
      <c r="A1743" s="244"/>
      <c r="B1743" s="244"/>
      <c r="C1743" s="244"/>
      <c r="D1743" s="244"/>
      <c r="E1743" s="244"/>
      <c r="F1743" s="244"/>
      <c r="G1743" s="244"/>
      <c r="H1743" s="244"/>
      <c r="I1743" s="244"/>
      <c r="J1743" s="244"/>
      <c r="K1743" s="244"/>
      <c r="L1743" s="244"/>
      <c r="M1743" s="244"/>
      <c r="N1743" s="244"/>
      <c r="O1743" s="244"/>
      <c r="P1743" s="244"/>
    </row>
    <row r="1744" spans="1:16" hidden="1" x14ac:dyDescent="0.35">
      <c r="A1744" s="244"/>
      <c r="B1744" s="244"/>
      <c r="C1744" s="244"/>
      <c r="D1744" s="244"/>
      <c r="E1744" s="244"/>
      <c r="F1744" s="244"/>
      <c r="G1744" s="244"/>
      <c r="H1744" s="244"/>
      <c r="I1744" s="244"/>
      <c r="J1744" s="244"/>
      <c r="K1744" s="244"/>
      <c r="L1744" s="244"/>
      <c r="M1744" s="244"/>
      <c r="N1744" s="244"/>
      <c r="O1744" s="244"/>
      <c r="P1744" s="244"/>
    </row>
    <row r="1745" spans="1:16" hidden="1" x14ac:dyDescent="0.35">
      <c r="A1745" s="244"/>
      <c r="B1745" s="244"/>
      <c r="C1745" s="244"/>
      <c r="D1745" s="244"/>
      <c r="E1745" s="244"/>
      <c r="F1745" s="244"/>
      <c r="G1745" s="244"/>
      <c r="H1745" s="244"/>
      <c r="I1745" s="244"/>
      <c r="J1745" s="244"/>
      <c r="K1745" s="244"/>
      <c r="L1745" s="244"/>
      <c r="M1745" s="244"/>
      <c r="N1745" s="244"/>
      <c r="O1745" s="244"/>
      <c r="P1745" s="244"/>
    </row>
    <row r="1746" spans="1:16" hidden="1" x14ac:dyDescent="0.35">
      <c r="A1746" s="244"/>
      <c r="B1746" s="244"/>
      <c r="C1746" s="244"/>
      <c r="D1746" s="244"/>
      <c r="E1746" s="244"/>
      <c r="F1746" s="244"/>
      <c r="G1746" s="244"/>
      <c r="H1746" s="244"/>
      <c r="I1746" s="244"/>
      <c r="J1746" s="244"/>
      <c r="K1746" s="244"/>
      <c r="L1746" s="244"/>
      <c r="M1746" s="244"/>
      <c r="N1746" s="244"/>
      <c r="O1746" s="244"/>
      <c r="P1746" s="244"/>
    </row>
    <row r="1747" spans="1:16" hidden="1" x14ac:dyDescent="0.35">
      <c r="A1747" s="244"/>
      <c r="B1747" s="244"/>
      <c r="C1747" s="244"/>
      <c r="D1747" s="244"/>
      <c r="E1747" s="244"/>
      <c r="F1747" s="244"/>
      <c r="G1747" s="244"/>
      <c r="H1747" s="244"/>
      <c r="I1747" s="244"/>
      <c r="J1747" s="244"/>
      <c r="K1747" s="244"/>
      <c r="L1747" s="244"/>
      <c r="M1747" s="244"/>
      <c r="N1747" s="244"/>
      <c r="O1747" s="244"/>
      <c r="P1747" s="244"/>
    </row>
    <row r="1748" spans="1:16" hidden="1" x14ac:dyDescent="0.35">
      <c r="A1748" s="244"/>
      <c r="B1748" s="244"/>
      <c r="C1748" s="244"/>
      <c r="D1748" s="244"/>
      <c r="E1748" s="244"/>
      <c r="F1748" s="244"/>
      <c r="G1748" s="244"/>
      <c r="H1748" s="244"/>
      <c r="I1748" s="244"/>
      <c r="J1748" s="244"/>
      <c r="K1748" s="244"/>
      <c r="L1748" s="244"/>
      <c r="M1748" s="244"/>
      <c r="N1748" s="244"/>
      <c r="O1748" s="244"/>
      <c r="P1748" s="244"/>
    </row>
    <row r="1749" spans="1:16" hidden="1" x14ac:dyDescent="0.35">
      <c r="A1749" s="244"/>
      <c r="B1749" s="244"/>
      <c r="C1749" s="244"/>
      <c r="D1749" s="244"/>
      <c r="E1749" s="244"/>
      <c r="F1749" s="244"/>
      <c r="G1749" s="244"/>
      <c r="H1749" s="244"/>
      <c r="I1749" s="244"/>
      <c r="J1749" s="244"/>
      <c r="K1749" s="244"/>
      <c r="L1749" s="244"/>
      <c r="M1749" s="244"/>
      <c r="N1749" s="244"/>
      <c r="O1749" s="244"/>
      <c r="P1749" s="244"/>
    </row>
    <row r="1750" spans="1:16" hidden="1" x14ac:dyDescent="0.35">
      <c r="A1750" s="244"/>
      <c r="B1750" s="244"/>
      <c r="C1750" s="244"/>
      <c r="D1750" s="244"/>
      <c r="E1750" s="244"/>
      <c r="F1750" s="244"/>
      <c r="G1750" s="244"/>
      <c r="H1750" s="244"/>
      <c r="I1750" s="244"/>
      <c r="J1750" s="244"/>
      <c r="K1750" s="244"/>
      <c r="L1750" s="244"/>
      <c r="M1750" s="244"/>
      <c r="N1750" s="244"/>
      <c r="O1750" s="244"/>
      <c r="P1750" s="244"/>
    </row>
    <row r="1751" spans="1:16" hidden="1" x14ac:dyDescent="0.35">
      <c r="A1751" s="244"/>
      <c r="B1751" s="244"/>
      <c r="C1751" s="244"/>
      <c r="D1751" s="244"/>
      <c r="E1751" s="244"/>
      <c r="F1751" s="244"/>
      <c r="G1751" s="244"/>
      <c r="H1751" s="244"/>
      <c r="I1751" s="244"/>
      <c r="J1751" s="244"/>
      <c r="K1751" s="244"/>
      <c r="L1751" s="244"/>
      <c r="M1751" s="244"/>
      <c r="N1751" s="244"/>
      <c r="O1751" s="244"/>
      <c r="P1751" s="244"/>
    </row>
    <row r="1752" spans="1:16" hidden="1" x14ac:dyDescent="0.35">
      <c r="A1752" s="244"/>
      <c r="B1752" s="244"/>
      <c r="C1752" s="244"/>
      <c r="D1752" s="244"/>
      <c r="E1752" s="244"/>
      <c r="F1752" s="244"/>
      <c r="G1752" s="244"/>
      <c r="H1752" s="244"/>
      <c r="I1752" s="244"/>
      <c r="J1752" s="244"/>
      <c r="K1752" s="244"/>
      <c r="L1752" s="244"/>
      <c r="M1752" s="244"/>
      <c r="N1752" s="244"/>
      <c r="O1752" s="244"/>
      <c r="P1752" s="244"/>
    </row>
    <row r="1753" spans="1:16" hidden="1" x14ac:dyDescent="0.35">
      <c r="A1753" s="244"/>
      <c r="B1753" s="244"/>
      <c r="C1753" s="244"/>
      <c r="D1753" s="244"/>
      <c r="E1753" s="244"/>
      <c r="F1753" s="244"/>
      <c r="G1753" s="244"/>
      <c r="H1753" s="244"/>
      <c r="I1753" s="244"/>
      <c r="J1753" s="244"/>
      <c r="K1753" s="244"/>
      <c r="L1753" s="244"/>
      <c r="M1753" s="244"/>
      <c r="N1753" s="244"/>
      <c r="O1753" s="244"/>
      <c r="P1753" s="244"/>
    </row>
    <row r="1754" spans="1:16" hidden="1" x14ac:dyDescent="0.35">
      <c r="A1754" s="244"/>
      <c r="B1754" s="244"/>
      <c r="C1754" s="244"/>
      <c r="D1754" s="244"/>
      <c r="E1754" s="244"/>
      <c r="F1754" s="244"/>
      <c r="G1754" s="244"/>
      <c r="H1754" s="244"/>
      <c r="I1754" s="244"/>
      <c r="J1754" s="244"/>
      <c r="K1754" s="244"/>
      <c r="L1754" s="244"/>
      <c r="M1754" s="244"/>
      <c r="N1754" s="244"/>
      <c r="O1754" s="244"/>
      <c r="P1754" s="244"/>
    </row>
    <row r="1755" spans="1:16" hidden="1" x14ac:dyDescent="0.35">
      <c r="A1755" s="244"/>
      <c r="B1755" s="244"/>
      <c r="C1755" s="244"/>
      <c r="D1755" s="244"/>
      <c r="E1755" s="244"/>
      <c r="F1755" s="244"/>
      <c r="G1755" s="244"/>
      <c r="H1755" s="244"/>
      <c r="I1755" s="244"/>
      <c r="J1755" s="244"/>
      <c r="K1755" s="244"/>
      <c r="L1755" s="244"/>
      <c r="M1755" s="244"/>
      <c r="N1755" s="244"/>
      <c r="O1755" s="244"/>
      <c r="P1755" s="244"/>
    </row>
    <row r="1756" spans="1:16" hidden="1" x14ac:dyDescent="0.35">
      <c r="A1756" s="244"/>
      <c r="B1756" s="244"/>
      <c r="C1756" s="244"/>
      <c r="D1756" s="244"/>
      <c r="E1756" s="244"/>
      <c r="F1756" s="244"/>
      <c r="G1756" s="244"/>
      <c r="H1756" s="244"/>
      <c r="I1756" s="244"/>
      <c r="J1756" s="244"/>
      <c r="K1756" s="244"/>
      <c r="L1756" s="244"/>
      <c r="M1756" s="244"/>
      <c r="N1756" s="244"/>
      <c r="O1756" s="244"/>
      <c r="P1756" s="244"/>
    </row>
    <row r="1757" spans="1:16" hidden="1" x14ac:dyDescent="0.35">
      <c r="A1757" s="244"/>
      <c r="B1757" s="244"/>
      <c r="C1757" s="244"/>
      <c r="D1757" s="244"/>
      <c r="E1757" s="244"/>
      <c r="F1757" s="244"/>
      <c r="G1757" s="244"/>
      <c r="H1757" s="244"/>
      <c r="I1757" s="244"/>
      <c r="J1757" s="244"/>
      <c r="K1757" s="244"/>
      <c r="L1757" s="244"/>
      <c r="M1757" s="244"/>
      <c r="N1757" s="244"/>
      <c r="O1757" s="244"/>
      <c r="P1757" s="244"/>
    </row>
    <row r="1758" spans="1:16" hidden="1" x14ac:dyDescent="0.35">
      <c r="A1758" s="244"/>
      <c r="B1758" s="244"/>
      <c r="C1758" s="244"/>
      <c r="D1758" s="244"/>
      <c r="E1758" s="244"/>
      <c r="F1758" s="244"/>
      <c r="G1758" s="244"/>
      <c r="H1758" s="244"/>
      <c r="I1758" s="244"/>
      <c r="J1758" s="244"/>
      <c r="K1758" s="244"/>
      <c r="L1758" s="244"/>
      <c r="M1758" s="244"/>
      <c r="N1758" s="244"/>
      <c r="O1758" s="244"/>
      <c r="P1758" s="244"/>
    </row>
    <row r="1759" spans="1:16" hidden="1" x14ac:dyDescent="0.35">
      <c r="A1759" s="244"/>
      <c r="B1759" s="244"/>
      <c r="C1759" s="244"/>
      <c r="D1759" s="244"/>
      <c r="E1759" s="244"/>
      <c r="F1759" s="244"/>
      <c r="G1759" s="244"/>
      <c r="H1759" s="244"/>
      <c r="I1759" s="244"/>
      <c r="J1759" s="244"/>
      <c r="K1759" s="244"/>
      <c r="L1759" s="244"/>
      <c r="M1759" s="244"/>
      <c r="N1759" s="244"/>
      <c r="O1759" s="244"/>
      <c r="P1759" s="244"/>
    </row>
    <row r="1760" spans="1:16" hidden="1" x14ac:dyDescent="0.35">
      <c r="A1760" s="244"/>
      <c r="B1760" s="244"/>
      <c r="C1760" s="244"/>
      <c r="D1760" s="244"/>
      <c r="E1760" s="244"/>
      <c r="F1760" s="244"/>
      <c r="G1760" s="244"/>
      <c r="H1760" s="244"/>
      <c r="I1760" s="244"/>
      <c r="J1760" s="244"/>
      <c r="K1760" s="244"/>
      <c r="L1760" s="244"/>
      <c r="M1760" s="244"/>
      <c r="N1760" s="244"/>
      <c r="O1760" s="244"/>
      <c r="P1760" s="244"/>
    </row>
    <row r="1761" spans="1:16" hidden="1" x14ac:dyDescent="0.35">
      <c r="A1761" s="244"/>
      <c r="B1761" s="244"/>
      <c r="C1761" s="244"/>
      <c r="D1761" s="244"/>
      <c r="E1761" s="244"/>
      <c r="F1761" s="244"/>
      <c r="G1761" s="244"/>
      <c r="H1761" s="244"/>
      <c r="I1761" s="244"/>
      <c r="J1761" s="244"/>
      <c r="K1761" s="244"/>
      <c r="L1761" s="244"/>
      <c r="M1761" s="244"/>
      <c r="N1761" s="244"/>
      <c r="O1761" s="244"/>
      <c r="P1761" s="244"/>
    </row>
    <row r="1762" spans="1:16" hidden="1" x14ac:dyDescent="0.35">
      <c r="A1762" s="244"/>
      <c r="B1762" s="244"/>
      <c r="C1762" s="244"/>
      <c r="D1762" s="244"/>
      <c r="E1762" s="244"/>
      <c r="F1762" s="244"/>
      <c r="G1762" s="244"/>
      <c r="H1762" s="244"/>
      <c r="I1762" s="244"/>
      <c r="J1762" s="244"/>
      <c r="K1762" s="244"/>
      <c r="L1762" s="244"/>
      <c r="M1762" s="244"/>
      <c r="N1762" s="244"/>
      <c r="O1762" s="244"/>
      <c r="P1762" s="244"/>
    </row>
    <row r="1763" spans="1:16" hidden="1" x14ac:dyDescent="0.35">
      <c r="A1763" s="244"/>
      <c r="B1763" s="244"/>
      <c r="C1763" s="244"/>
      <c r="D1763" s="244"/>
      <c r="E1763" s="244"/>
      <c r="F1763" s="244"/>
      <c r="G1763" s="244"/>
      <c r="H1763" s="244"/>
      <c r="I1763" s="244"/>
      <c r="J1763" s="244"/>
      <c r="K1763" s="244"/>
      <c r="L1763" s="244"/>
      <c r="M1763" s="244"/>
      <c r="N1763" s="244"/>
      <c r="O1763" s="244"/>
      <c r="P1763" s="244"/>
    </row>
    <row r="1764" spans="1:16" hidden="1" x14ac:dyDescent="0.35">
      <c r="A1764" s="244"/>
      <c r="B1764" s="244"/>
      <c r="C1764" s="244"/>
      <c r="D1764" s="244"/>
      <c r="E1764" s="244"/>
      <c r="F1764" s="244"/>
      <c r="G1764" s="244"/>
      <c r="H1764" s="244"/>
      <c r="I1764" s="244"/>
      <c r="J1764" s="244"/>
      <c r="K1764" s="244"/>
      <c r="L1764" s="244"/>
      <c r="M1764" s="244"/>
      <c r="N1764" s="244"/>
      <c r="O1764" s="244"/>
      <c r="P1764" s="244"/>
    </row>
    <row r="1765" spans="1:16" hidden="1" x14ac:dyDescent="0.35">
      <c r="A1765" s="244"/>
      <c r="B1765" s="244"/>
      <c r="C1765" s="244"/>
      <c r="D1765" s="244"/>
      <c r="E1765" s="244"/>
      <c r="F1765" s="244"/>
      <c r="G1765" s="244"/>
      <c r="H1765" s="244"/>
      <c r="I1765" s="244"/>
      <c r="J1765" s="244"/>
      <c r="K1765" s="244"/>
      <c r="L1765" s="244"/>
      <c r="M1765" s="244"/>
      <c r="N1765" s="244"/>
      <c r="O1765" s="244"/>
      <c r="P1765" s="244"/>
    </row>
    <row r="1766" spans="1:16" hidden="1" x14ac:dyDescent="0.35">
      <c r="A1766" s="244"/>
      <c r="B1766" s="244"/>
      <c r="C1766" s="244"/>
      <c r="D1766" s="244"/>
      <c r="E1766" s="244"/>
      <c r="F1766" s="244"/>
      <c r="G1766" s="244"/>
      <c r="H1766" s="244"/>
      <c r="I1766" s="244"/>
      <c r="J1766" s="244"/>
      <c r="K1766" s="244"/>
      <c r="L1766" s="244"/>
      <c r="M1766" s="244"/>
      <c r="N1766" s="244"/>
      <c r="O1766" s="244"/>
      <c r="P1766" s="244"/>
    </row>
    <row r="1767" spans="1:16" hidden="1" x14ac:dyDescent="0.35">
      <c r="A1767" s="244"/>
      <c r="B1767" s="244"/>
      <c r="C1767" s="244"/>
      <c r="D1767" s="244"/>
      <c r="E1767" s="244"/>
      <c r="F1767" s="244"/>
      <c r="G1767" s="244"/>
      <c r="H1767" s="244"/>
      <c r="I1767" s="244"/>
      <c r="J1767" s="244"/>
      <c r="K1767" s="244"/>
      <c r="L1767" s="244"/>
      <c r="M1767" s="244"/>
      <c r="N1767" s="244"/>
      <c r="O1767" s="244"/>
      <c r="P1767" s="244"/>
    </row>
    <row r="1768" spans="1:16" hidden="1" x14ac:dyDescent="0.35">
      <c r="A1768" s="244"/>
      <c r="B1768" s="244"/>
      <c r="C1768" s="244"/>
      <c r="D1768" s="244"/>
      <c r="E1768" s="244"/>
      <c r="F1768" s="244"/>
      <c r="G1768" s="244"/>
      <c r="H1768" s="244"/>
      <c r="I1768" s="244"/>
      <c r="J1768" s="244"/>
      <c r="K1768" s="244"/>
      <c r="L1768" s="244"/>
      <c r="M1768" s="244"/>
      <c r="N1768" s="244"/>
      <c r="O1768" s="244"/>
      <c r="P1768" s="244"/>
    </row>
    <row r="1769" spans="1:16" hidden="1" x14ac:dyDescent="0.35">
      <c r="A1769" s="244"/>
      <c r="B1769" s="244"/>
      <c r="C1769" s="244"/>
      <c r="D1769" s="244"/>
      <c r="E1769" s="244"/>
      <c r="F1769" s="244"/>
      <c r="G1769" s="244"/>
      <c r="H1769" s="244"/>
      <c r="I1769" s="244"/>
      <c r="J1769" s="244"/>
      <c r="K1769" s="244"/>
      <c r="L1769" s="244"/>
      <c r="M1769" s="244"/>
      <c r="N1769" s="244"/>
      <c r="O1769" s="244"/>
      <c r="P1769" s="244"/>
    </row>
    <row r="1770" spans="1:16" hidden="1" x14ac:dyDescent="0.35">
      <c r="A1770" s="244"/>
      <c r="B1770" s="244"/>
      <c r="C1770" s="244"/>
      <c r="D1770" s="244"/>
      <c r="E1770" s="244"/>
      <c r="F1770" s="244"/>
      <c r="G1770" s="244"/>
      <c r="H1770" s="244"/>
      <c r="I1770" s="244"/>
      <c r="J1770" s="244"/>
      <c r="K1770" s="244"/>
      <c r="L1770" s="244"/>
      <c r="M1770" s="244"/>
      <c r="N1770" s="244"/>
      <c r="O1770" s="244"/>
      <c r="P1770" s="244"/>
    </row>
    <row r="1771" spans="1:16" hidden="1" x14ac:dyDescent="0.35">
      <c r="A1771" s="244"/>
      <c r="B1771" s="244"/>
      <c r="C1771" s="244"/>
      <c r="D1771" s="244"/>
      <c r="E1771" s="244"/>
      <c r="F1771" s="244"/>
      <c r="G1771" s="244"/>
      <c r="H1771" s="244"/>
      <c r="I1771" s="244"/>
      <c r="J1771" s="244"/>
      <c r="K1771" s="244"/>
      <c r="L1771" s="244"/>
      <c r="M1771" s="244"/>
      <c r="N1771" s="244"/>
      <c r="O1771" s="244"/>
      <c r="P1771" s="244"/>
    </row>
    <row r="1772" spans="1:16" hidden="1" x14ac:dyDescent="0.35">
      <c r="A1772" s="244"/>
      <c r="B1772" s="244"/>
      <c r="C1772" s="244"/>
      <c r="D1772" s="244"/>
      <c r="E1772" s="244"/>
      <c r="F1772" s="244"/>
      <c r="G1772" s="244"/>
      <c r="H1772" s="244"/>
      <c r="I1772" s="244"/>
      <c r="J1772" s="244"/>
      <c r="K1772" s="244"/>
      <c r="L1772" s="244"/>
      <c r="M1772" s="244"/>
      <c r="N1772" s="244"/>
      <c r="O1772" s="244"/>
      <c r="P1772" s="244"/>
    </row>
    <row r="1773" spans="1:16" hidden="1" x14ac:dyDescent="0.35">
      <c r="A1773" s="244"/>
      <c r="B1773" s="244"/>
      <c r="C1773" s="244"/>
      <c r="D1773" s="244"/>
      <c r="E1773" s="244"/>
      <c r="F1773" s="244"/>
      <c r="G1773" s="244"/>
      <c r="H1773" s="244"/>
      <c r="I1773" s="244"/>
      <c r="J1773" s="244"/>
      <c r="K1773" s="244"/>
      <c r="L1773" s="244"/>
      <c r="M1773" s="244"/>
      <c r="N1773" s="244"/>
      <c r="O1773" s="244"/>
      <c r="P1773" s="244"/>
    </row>
    <row r="1774" spans="1:16" hidden="1" x14ac:dyDescent="0.35">
      <c r="A1774" s="244"/>
      <c r="B1774" s="244"/>
      <c r="C1774" s="244"/>
      <c r="D1774" s="244"/>
      <c r="E1774" s="244"/>
      <c r="F1774" s="244"/>
      <c r="G1774" s="244"/>
      <c r="H1774" s="244"/>
      <c r="I1774" s="244"/>
      <c r="J1774" s="244"/>
      <c r="K1774" s="244"/>
      <c r="L1774" s="244"/>
      <c r="M1774" s="244"/>
      <c r="N1774" s="244"/>
      <c r="O1774" s="244"/>
      <c r="P1774" s="244"/>
    </row>
    <row r="1775" spans="1:16" hidden="1" x14ac:dyDescent="0.35">
      <c r="A1775" s="244"/>
      <c r="B1775" s="244"/>
      <c r="C1775" s="244"/>
      <c r="D1775" s="244"/>
      <c r="E1775" s="244"/>
      <c r="F1775" s="244"/>
      <c r="G1775" s="244"/>
      <c r="H1775" s="244"/>
      <c r="I1775" s="244"/>
      <c r="J1775" s="244"/>
      <c r="K1775" s="244"/>
      <c r="L1775" s="244"/>
      <c r="M1775" s="244"/>
      <c r="N1775" s="244"/>
      <c r="O1775" s="244"/>
      <c r="P1775" s="244"/>
    </row>
    <row r="1776" spans="1:16" hidden="1" x14ac:dyDescent="0.35">
      <c r="A1776" s="244"/>
      <c r="B1776" s="244"/>
      <c r="C1776" s="244"/>
      <c r="D1776" s="244"/>
      <c r="E1776" s="244"/>
      <c r="F1776" s="244"/>
      <c r="G1776" s="244"/>
      <c r="H1776" s="244"/>
      <c r="I1776" s="244"/>
      <c r="J1776" s="244"/>
      <c r="K1776" s="244"/>
      <c r="L1776" s="244"/>
      <c r="M1776" s="244"/>
      <c r="N1776" s="244"/>
      <c r="O1776" s="244"/>
      <c r="P1776" s="244"/>
    </row>
    <row r="1777" spans="1:16" hidden="1" x14ac:dyDescent="0.35">
      <c r="A1777" s="244"/>
      <c r="B1777" s="244"/>
      <c r="C1777" s="244"/>
      <c r="D1777" s="244"/>
      <c r="E1777" s="244"/>
      <c r="F1777" s="244"/>
      <c r="G1777" s="244"/>
      <c r="H1777" s="244"/>
      <c r="I1777" s="244"/>
      <c r="J1777" s="244"/>
      <c r="K1777" s="244"/>
      <c r="L1777" s="244"/>
      <c r="M1777" s="244"/>
      <c r="N1777" s="244"/>
      <c r="O1777" s="244"/>
      <c r="P1777" s="244"/>
    </row>
    <row r="1778" spans="1:16" hidden="1" x14ac:dyDescent="0.35">
      <c r="A1778" s="244"/>
      <c r="B1778" s="244"/>
      <c r="C1778" s="244"/>
      <c r="D1778" s="244"/>
      <c r="E1778" s="244"/>
      <c r="F1778" s="244"/>
      <c r="G1778" s="244"/>
      <c r="H1778" s="244"/>
      <c r="I1778" s="244"/>
      <c r="J1778" s="244"/>
      <c r="K1778" s="244"/>
      <c r="L1778" s="244"/>
      <c r="M1778" s="244"/>
      <c r="N1778" s="244"/>
      <c r="O1778" s="244"/>
      <c r="P1778" s="244"/>
    </row>
    <row r="1779" spans="1:16" hidden="1" x14ac:dyDescent="0.35">
      <c r="A1779" s="244"/>
      <c r="B1779" s="244"/>
      <c r="C1779" s="244"/>
      <c r="D1779" s="244"/>
      <c r="E1779" s="244"/>
      <c r="F1779" s="244"/>
      <c r="G1779" s="244"/>
      <c r="H1779" s="244"/>
      <c r="I1779" s="244"/>
      <c r="J1779" s="244"/>
      <c r="K1779" s="244"/>
      <c r="L1779" s="244"/>
      <c r="M1779" s="244"/>
      <c r="N1779" s="244"/>
      <c r="O1779" s="244"/>
      <c r="P1779" s="244"/>
    </row>
    <row r="1780" spans="1:16" hidden="1" x14ac:dyDescent="0.35">
      <c r="A1780" s="244"/>
      <c r="B1780" s="244"/>
      <c r="C1780" s="244"/>
      <c r="D1780" s="244"/>
      <c r="E1780" s="244"/>
      <c r="F1780" s="244"/>
      <c r="G1780" s="244"/>
      <c r="H1780" s="244"/>
      <c r="I1780" s="244"/>
      <c r="J1780" s="244"/>
      <c r="K1780" s="244"/>
      <c r="L1780" s="244"/>
      <c r="M1780" s="244"/>
      <c r="N1780" s="244"/>
      <c r="O1780" s="244"/>
      <c r="P1780" s="244"/>
    </row>
    <row r="1781" spans="1:16" hidden="1" x14ac:dyDescent="0.35">
      <c r="A1781" s="244"/>
      <c r="B1781" s="244"/>
      <c r="C1781" s="244"/>
      <c r="D1781" s="244"/>
      <c r="E1781" s="244"/>
      <c r="F1781" s="244"/>
      <c r="G1781" s="244"/>
      <c r="H1781" s="244"/>
      <c r="I1781" s="244"/>
      <c r="J1781" s="244"/>
      <c r="K1781" s="244"/>
      <c r="L1781" s="244"/>
      <c r="M1781" s="244"/>
      <c r="N1781" s="244"/>
      <c r="O1781" s="244"/>
      <c r="P1781" s="244"/>
    </row>
    <row r="1782" spans="1:16" hidden="1" x14ac:dyDescent="0.35">
      <c r="A1782" s="244"/>
      <c r="B1782" s="244"/>
      <c r="C1782" s="244"/>
      <c r="D1782" s="244"/>
      <c r="E1782" s="244"/>
      <c r="F1782" s="244"/>
      <c r="G1782" s="244"/>
      <c r="H1782" s="244"/>
      <c r="I1782" s="244"/>
      <c r="J1782" s="244"/>
      <c r="K1782" s="244"/>
      <c r="L1782" s="244"/>
      <c r="M1782" s="244"/>
      <c r="N1782" s="244"/>
      <c r="O1782" s="244"/>
      <c r="P1782" s="244"/>
    </row>
    <row r="1783" spans="1:16" hidden="1" x14ac:dyDescent="0.35">
      <c r="A1783" s="244"/>
      <c r="B1783" s="244"/>
      <c r="C1783" s="244"/>
      <c r="D1783" s="244"/>
      <c r="E1783" s="244"/>
      <c r="F1783" s="244"/>
      <c r="G1783" s="244"/>
      <c r="H1783" s="244"/>
      <c r="I1783" s="244"/>
      <c r="J1783" s="244"/>
      <c r="K1783" s="244"/>
      <c r="L1783" s="244"/>
      <c r="M1783" s="244"/>
      <c r="N1783" s="244"/>
      <c r="O1783" s="244"/>
      <c r="P1783" s="244"/>
    </row>
    <row r="1784" spans="1:16" hidden="1" x14ac:dyDescent="0.35">
      <c r="A1784" s="244"/>
      <c r="B1784" s="244"/>
      <c r="C1784" s="244"/>
      <c r="D1784" s="244"/>
      <c r="E1784" s="244"/>
      <c r="F1784" s="244"/>
      <c r="G1784" s="244"/>
      <c r="H1784" s="244"/>
      <c r="I1784" s="244"/>
      <c r="J1784" s="244"/>
      <c r="K1784" s="244"/>
      <c r="L1784" s="244"/>
      <c r="M1784" s="244"/>
      <c r="N1784" s="244"/>
      <c r="O1784" s="244"/>
      <c r="P1784" s="244"/>
    </row>
    <row r="1785" spans="1:16" hidden="1" x14ac:dyDescent="0.35">
      <c r="A1785" s="244"/>
      <c r="B1785" s="244"/>
      <c r="C1785" s="244"/>
      <c r="D1785" s="244"/>
      <c r="E1785" s="244"/>
      <c r="F1785" s="244"/>
      <c r="G1785" s="244"/>
      <c r="H1785" s="244"/>
      <c r="I1785" s="244"/>
      <c r="J1785" s="244"/>
      <c r="K1785" s="244"/>
      <c r="L1785" s="244"/>
      <c r="M1785" s="244"/>
      <c r="N1785" s="244"/>
      <c r="O1785" s="244"/>
      <c r="P1785" s="244"/>
    </row>
    <row r="1786" spans="1:16" hidden="1" x14ac:dyDescent="0.35">
      <c r="A1786" s="244"/>
      <c r="B1786" s="244"/>
      <c r="C1786" s="244"/>
      <c r="D1786" s="244"/>
      <c r="E1786" s="244"/>
      <c r="F1786" s="244"/>
      <c r="G1786" s="244"/>
      <c r="H1786" s="244"/>
      <c r="I1786" s="244"/>
      <c r="J1786" s="244"/>
      <c r="K1786" s="244"/>
      <c r="L1786" s="244"/>
      <c r="M1786" s="244"/>
      <c r="N1786" s="244"/>
      <c r="O1786" s="244"/>
      <c r="P1786" s="244"/>
    </row>
    <row r="1787" spans="1:16" hidden="1" x14ac:dyDescent="0.35">
      <c r="A1787" s="244"/>
      <c r="B1787" s="244"/>
      <c r="C1787" s="244"/>
      <c r="D1787" s="244"/>
      <c r="E1787" s="244"/>
      <c r="F1787" s="244"/>
      <c r="G1787" s="244"/>
      <c r="H1787" s="244"/>
      <c r="I1787" s="244"/>
      <c r="J1787" s="244"/>
      <c r="K1787" s="244"/>
      <c r="L1787" s="244"/>
      <c r="M1787" s="244"/>
      <c r="N1787" s="244"/>
      <c r="O1787" s="244"/>
      <c r="P1787" s="244"/>
    </row>
    <row r="1788" spans="1:16" hidden="1" x14ac:dyDescent="0.35">
      <c r="A1788" s="244"/>
      <c r="B1788" s="244"/>
      <c r="C1788" s="244"/>
      <c r="D1788" s="244"/>
      <c r="E1788" s="244"/>
      <c r="F1788" s="244"/>
      <c r="G1788" s="244"/>
      <c r="H1788" s="244"/>
      <c r="I1788" s="244"/>
      <c r="J1788" s="244"/>
      <c r="K1788" s="244"/>
      <c r="L1788" s="244"/>
      <c r="M1788" s="244"/>
      <c r="N1788" s="244"/>
      <c r="O1788" s="244"/>
      <c r="P1788" s="244"/>
    </row>
    <row r="1789" spans="1:16" hidden="1" x14ac:dyDescent="0.35">
      <c r="A1789" s="244"/>
      <c r="B1789" s="244"/>
      <c r="C1789" s="244"/>
      <c r="D1789" s="244"/>
      <c r="E1789" s="244"/>
      <c r="F1789" s="244"/>
      <c r="G1789" s="244"/>
      <c r="H1789" s="244"/>
      <c r="I1789" s="244"/>
      <c r="J1789" s="244"/>
      <c r="K1789" s="244"/>
      <c r="L1789" s="244"/>
      <c r="M1789" s="244"/>
      <c r="N1789" s="244"/>
      <c r="O1789" s="244"/>
      <c r="P1789" s="244"/>
    </row>
    <row r="1790" spans="1:16" hidden="1" x14ac:dyDescent="0.35">
      <c r="A1790" s="244"/>
      <c r="B1790" s="244"/>
      <c r="C1790" s="244"/>
      <c r="D1790" s="244"/>
      <c r="E1790" s="244"/>
      <c r="F1790" s="244"/>
      <c r="G1790" s="244"/>
      <c r="H1790" s="244"/>
      <c r="I1790" s="244"/>
      <c r="J1790" s="244"/>
      <c r="K1790" s="244"/>
      <c r="L1790" s="244"/>
      <c r="M1790" s="244"/>
      <c r="N1790" s="244"/>
      <c r="O1790" s="244"/>
      <c r="P1790" s="244"/>
    </row>
    <row r="1791" spans="1:16" hidden="1" x14ac:dyDescent="0.35">
      <c r="A1791" s="244"/>
      <c r="B1791" s="244"/>
      <c r="C1791" s="244"/>
      <c r="D1791" s="244"/>
      <c r="E1791" s="244"/>
      <c r="F1791" s="244"/>
      <c r="G1791" s="244"/>
      <c r="H1791" s="244"/>
      <c r="I1791" s="244"/>
      <c r="J1791" s="244"/>
      <c r="K1791" s="244"/>
      <c r="L1791" s="244"/>
      <c r="M1791" s="244"/>
      <c r="N1791" s="244"/>
      <c r="O1791" s="244"/>
      <c r="P1791" s="244"/>
    </row>
    <row r="1792" spans="1:16" hidden="1" x14ac:dyDescent="0.35">
      <c r="A1792" s="244"/>
      <c r="B1792" s="244"/>
      <c r="C1792" s="244"/>
      <c r="D1792" s="244"/>
      <c r="E1792" s="244"/>
      <c r="F1792" s="244"/>
      <c r="G1792" s="244"/>
      <c r="H1792" s="244"/>
      <c r="I1792" s="244"/>
      <c r="J1792" s="244"/>
      <c r="K1792" s="244"/>
      <c r="L1792" s="244"/>
      <c r="M1792" s="244"/>
      <c r="N1792" s="244"/>
      <c r="O1792" s="244"/>
      <c r="P1792" s="244"/>
    </row>
    <row r="1793" spans="1:16" hidden="1" x14ac:dyDescent="0.35">
      <c r="A1793" s="244"/>
      <c r="B1793" s="244"/>
      <c r="C1793" s="244"/>
      <c r="D1793" s="244"/>
      <c r="E1793" s="244"/>
      <c r="F1793" s="244"/>
      <c r="G1793" s="244"/>
      <c r="H1793" s="244"/>
      <c r="I1793" s="244"/>
      <c r="J1793" s="244"/>
      <c r="K1793" s="244"/>
      <c r="L1793" s="244"/>
      <c r="M1793" s="244"/>
      <c r="N1793" s="244"/>
      <c r="O1793" s="244"/>
      <c r="P1793" s="244"/>
    </row>
    <row r="1794" spans="1:16" hidden="1" x14ac:dyDescent="0.35">
      <c r="A1794" s="244"/>
      <c r="B1794" s="244"/>
      <c r="C1794" s="244"/>
      <c r="D1794" s="244"/>
      <c r="E1794" s="244"/>
      <c r="F1794" s="244"/>
      <c r="G1794" s="244"/>
      <c r="H1794" s="244"/>
      <c r="I1794" s="244"/>
      <c r="J1794" s="244"/>
      <c r="K1794" s="244"/>
      <c r="L1794" s="244"/>
      <c r="M1794" s="244"/>
      <c r="N1794" s="244"/>
      <c r="O1794" s="244"/>
      <c r="P1794" s="244"/>
    </row>
    <row r="1795" spans="1:16" hidden="1" x14ac:dyDescent="0.35">
      <c r="A1795" s="244"/>
      <c r="B1795" s="244"/>
      <c r="C1795" s="244"/>
      <c r="D1795" s="244"/>
      <c r="E1795" s="244"/>
      <c r="F1795" s="244"/>
      <c r="G1795" s="244"/>
      <c r="H1795" s="244"/>
      <c r="I1795" s="244"/>
      <c r="J1795" s="244"/>
      <c r="K1795" s="244"/>
      <c r="L1795" s="244"/>
      <c r="M1795" s="244"/>
      <c r="N1795" s="244"/>
      <c r="O1795" s="244"/>
      <c r="P1795" s="244"/>
    </row>
    <row r="1796" spans="1:16" hidden="1" x14ac:dyDescent="0.35">
      <c r="A1796" s="244"/>
      <c r="B1796" s="244"/>
      <c r="C1796" s="244"/>
      <c r="D1796" s="244"/>
      <c r="E1796" s="244"/>
      <c r="F1796" s="244"/>
      <c r="G1796" s="244"/>
      <c r="H1796" s="244"/>
      <c r="I1796" s="244"/>
      <c r="J1796" s="244"/>
      <c r="K1796" s="244"/>
      <c r="L1796" s="244"/>
      <c r="M1796" s="244"/>
      <c r="N1796" s="244"/>
      <c r="O1796" s="244"/>
      <c r="P1796" s="244"/>
    </row>
    <row r="1797" spans="1:16" hidden="1" x14ac:dyDescent="0.35">
      <c r="A1797" s="244"/>
      <c r="B1797" s="244"/>
      <c r="C1797" s="244"/>
      <c r="D1797" s="244"/>
      <c r="E1797" s="244"/>
      <c r="F1797" s="244"/>
      <c r="G1797" s="244"/>
      <c r="H1797" s="244"/>
      <c r="I1797" s="244"/>
      <c r="J1797" s="244"/>
      <c r="K1797" s="244"/>
      <c r="L1797" s="244"/>
      <c r="M1797" s="244"/>
      <c r="N1797" s="244"/>
      <c r="O1797" s="244"/>
      <c r="P1797" s="244"/>
    </row>
    <row r="1798" spans="1:16" hidden="1" x14ac:dyDescent="0.35">
      <c r="A1798" s="244"/>
      <c r="B1798" s="244"/>
      <c r="C1798" s="244"/>
      <c r="D1798" s="244"/>
      <c r="E1798" s="244"/>
      <c r="F1798" s="244"/>
      <c r="G1798" s="244"/>
      <c r="H1798" s="244"/>
      <c r="I1798" s="244"/>
      <c r="J1798" s="244"/>
      <c r="K1798" s="244"/>
      <c r="L1798" s="244"/>
      <c r="M1798" s="244"/>
      <c r="N1798" s="244"/>
      <c r="O1798" s="244"/>
      <c r="P1798" s="244"/>
    </row>
    <row r="1799" spans="1:16" hidden="1" x14ac:dyDescent="0.35">
      <c r="A1799" s="244"/>
      <c r="B1799" s="244"/>
      <c r="C1799" s="244"/>
      <c r="D1799" s="244"/>
      <c r="E1799" s="244"/>
      <c r="F1799" s="244"/>
      <c r="G1799" s="244"/>
      <c r="H1799" s="244"/>
      <c r="I1799" s="244"/>
      <c r="J1799" s="244"/>
      <c r="K1799" s="244"/>
      <c r="L1799" s="244"/>
      <c r="M1799" s="244"/>
      <c r="N1799" s="244"/>
      <c r="O1799" s="244"/>
      <c r="P1799" s="244"/>
    </row>
    <row r="1800" spans="1:16" hidden="1" x14ac:dyDescent="0.35">
      <c r="A1800" s="244"/>
      <c r="B1800" s="244"/>
      <c r="C1800" s="244"/>
      <c r="D1800" s="244"/>
      <c r="E1800" s="244"/>
      <c r="F1800" s="244"/>
      <c r="G1800" s="244"/>
      <c r="H1800" s="244"/>
      <c r="I1800" s="244"/>
      <c r="J1800" s="244"/>
      <c r="K1800" s="244"/>
      <c r="L1800" s="244"/>
      <c r="M1800" s="244"/>
      <c r="N1800" s="244"/>
      <c r="O1800" s="244"/>
      <c r="P1800" s="244"/>
    </row>
    <row r="1801" spans="1:16" hidden="1" x14ac:dyDescent="0.35">
      <c r="A1801" s="244"/>
      <c r="B1801" s="244"/>
      <c r="C1801" s="244"/>
      <c r="D1801" s="244"/>
      <c r="E1801" s="244"/>
      <c r="F1801" s="244"/>
      <c r="G1801" s="244"/>
      <c r="H1801" s="244"/>
      <c r="I1801" s="244"/>
      <c r="J1801" s="244"/>
      <c r="K1801" s="244"/>
      <c r="L1801" s="244"/>
      <c r="M1801" s="244"/>
      <c r="N1801" s="244"/>
      <c r="O1801" s="244"/>
      <c r="P1801" s="244"/>
    </row>
    <row r="1802" spans="1:16" hidden="1" x14ac:dyDescent="0.35">
      <c r="A1802" s="244"/>
      <c r="B1802" s="244"/>
      <c r="C1802" s="244"/>
      <c r="D1802" s="244"/>
      <c r="E1802" s="244"/>
      <c r="F1802" s="244"/>
      <c r="G1802" s="244"/>
      <c r="H1802" s="244"/>
      <c r="I1802" s="244"/>
      <c r="J1802" s="244"/>
      <c r="K1802" s="244"/>
      <c r="L1802" s="244"/>
      <c r="M1802" s="244"/>
      <c r="N1802" s="244"/>
      <c r="O1802" s="244"/>
      <c r="P1802" s="244"/>
    </row>
    <row r="1803" spans="1:16" hidden="1" x14ac:dyDescent="0.35">
      <c r="A1803" s="244"/>
      <c r="B1803" s="244"/>
      <c r="C1803" s="244"/>
      <c r="D1803" s="244"/>
      <c r="E1803" s="244"/>
      <c r="F1803" s="244"/>
      <c r="G1803" s="244"/>
      <c r="H1803" s="244"/>
      <c r="I1803" s="244"/>
      <c r="J1803" s="244"/>
      <c r="K1803" s="244"/>
      <c r="L1803" s="244"/>
      <c r="M1803" s="244"/>
      <c r="N1803" s="244"/>
      <c r="O1803" s="244"/>
      <c r="P1803" s="244"/>
    </row>
    <row r="1804" spans="1:16" hidden="1" x14ac:dyDescent="0.35">
      <c r="A1804" s="244"/>
      <c r="B1804" s="244"/>
      <c r="C1804" s="244"/>
      <c r="D1804" s="244"/>
      <c r="E1804" s="244"/>
      <c r="F1804" s="244"/>
      <c r="G1804" s="244"/>
      <c r="H1804" s="244"/>
      <c r="I1804" s="244"/>
      <c r="J1804" s="244"/>
      <c r="K1804" s="244"/>
      <c r="L1804" s="244"/>
      <c r="M1804" s="244"/>
      <c r="N1804" s="244"/>
      <c r="O1804" s="244"/>
      <c r="P1804" s="244"/>
    </row>
    <row r="1805" spans="1:16" hidden="1" x14ac:dyDescent="0.35">
      <c r="A1805" s="244"/>
      <c r="B1805" s="244"/>
      <c r="C1805" s="244"/>
      <c r="D1805" s="244"/>
      <c r="E1805" s="244"/>
      <c r="F1805" s="244"/>
      <c r="G1805" s="244"/>
      <c r="H1805" s="244"/>
      <c r="I1805" s="244"/>
      <c r="J1805" s="244"/>
      <c r="K1805" s="244"/>
      <c r="L1805" s="244"/>
      <c r="M1805" s="244"/>
      <c r="N1805" s="244"/>
      <c r="O1805" s="244"/>
      <c r="P1805" s="244"/>
    </row>
    <row r="1806" spans="1:16" hidden="1" x14ac:dyDescent="0.35">
      <c r="A1806" s="244"/>
      <c r="B1806" s="244"/>
      <c r="C1806" s="244"/>
      <c r="D1806" s="244"/>
      <c r="E1806" s="244"/>
      <c r="F1806" s="244"/>
      <c r="G1806" s="244"/>
      <c r="H1806" s="244"/>
      <c r="I1806" s="244"/>
      <c r="J1806" s="244"/>
      <c r="K1806" s="244"/>
      <c r="L1806" s="244"/>
      <c r="M1806" s="244"/>
      <c r="N1806" s="244"/>
      <c r="O1806" s="244"/>
      <c r="P1806" s="244"/>
    </row>
    <row r="1807" spans="1:16" hidden="1" x14ac:dyDescent="0.35">
      <c r="A1807" s="244"/>
      <c r="B1807" s="244"/>
      <c r="C1807" s="244"/>
      <c r="D1807" s="244"/>
      <c r="E1807" s="244"/>
      <c r="F1807" s="244"/>
      <c r="G1807" s="244"/>
      <c r="H1807" s="244"/>
      <c r="I1807" s="244"/>
      <c r="J1807" s="244"/>
      <c r="K1807" s="244"/>
      <c r="L1807" s="244"/>
      <c r="M1807" s="244"/>
      <c r="N1807" s="244"/>
      <c r="O1807" s="244"/>
      <c r="P1807" s="244"/>
    </row>
    <row r="1808" spans="1:16" hidden="1" x14ac:dyDescent="0.35">
      <c r="A1808" s="244"/>
      <c r="B1808" s="244"/>
      <c r="C1808" s="244"/>
      <c r="D1808" s="244"/>
      <c r="E1808" s="244"/>
      <c r="F1808" s="244"/>
      <c r="G1808" s="244"/>
      <c r="H1808" s="244"/>
      <c r="I1808" s="244"/>
      <c r="J1808" s="244"/>
      <c r="K1808" s="244"/>
      <c r="L1808" s="244"/>
      <c r="M1808" s="244"/>
      <c r="N1808" s="244"/>
      <c r="O1808" s="244"/>
      <c r="P1808" s="244"/>
    </row>
    <row r="1809" spans="1:16" hidden="1" x14ac:dyDescent="0.35">
      <c r="A1809" s="244"/>
      <c r="B1809" s="244"/>
      <c r="C1809" s="244"/>
      <c r="D1809" s="244"/>
      <c r="E1809" s="244"/>
      <c r="F1809" s="244"/>
      <c r="G1809" s="244"/>
      <c r="H1809" s="244"/>
      <c r="I1809" s="244"/>
      <c r="J1809" s="244"/>
      <c r="K1809" s="244"/>
      <c r="L1809" s="244"/>
      <c r="M1809" s="244"/>
      <c r="N1809" s="244"/>
      <c r="O1809" s="244"/>
      <c r="P1809" s="244"/>
    </row>
    <row r="1810" spans="1:16" hidden="1" x14ac:dyDescent="0.35">
      <c r="A1810" s="244"/>
      <c r="B1810" s="244"/>
      <c r="C1810" s="244"/>
      <c r="D1810" s="244"/>
      <c r="E1810" s="244"/>
      <c r="F1810" s="244"/>
      <c r="G1810" s="244"/>
      <c r="H1810" s="244"/>
      <c r="I1810" s="244"/>
      <c r="J1810" s="244"/>
      <c r="K1810" s="244"/>
      <c r="L1810" s="244"/>
      <c r="M1810" s="244"/>
      <c r="N1810" s="244"/>
      <c r="O1810" s="244"/>
      <c r="P1810" s="244"/>
    </row>
    <row r="1811" spans="1:16" hidden="1" x14ac:dyDescent="0.35">
      <c r="A1811" s="244"/>
      <c r="B1811" s="244"/>
      <c r="C1811" s="244"/>
      <c r="D1811" s="244"/>
      <c r="E1811" s="244"/>
      <c r="F1811" s="244"/>
      <c r="G1811" s="244"/>
      <c r="H1811" s="244"/>
      <c r="I1811" s="244"/>
      <c r="J1811" s="244"/>
      <c r="K1811" s="244"/>
      <c r="L1811" s="244"/>
      <c r="M1811" s="244"/>
      <c r="N1811" s="244"/>
      <c r="O1811" s="244"/>
      <c r="P1811" s="244"/>
    </row>
    <row r="1812" spans="1:16" hidden="1" x14ac:dyDescent="0.35">
      <c r="A1812" s="244"/>
      <c r="B1812" s="244"/>
      <c r="C1812" s="244"/>
      <c r="D1812" s="244"/>
      <c r="E1812" s="244"/>
      <c r="F1812" s="244"/>
      <c r="G1812" s="244"/>
      <c r="H1812" s="244"/>
      <c r="I1812" s="244"/>
      <c r="J1812" s="244"/>
      <c r="K1812" s="244"/>
      <c r="L1812" s="244"/>
      <c r="M1812" s="244"/>
      <c r="N1812" s="244"/>
      <c r="O1812" s="244"/>
      <c r="P1812" s="244"/>
    </row>
    <row r="1813" spans="1:16" hidden="1" x14ac:dyDescent="0.35">
      <c r="A1813" s="244"/>
      <c r="B1813" s="244"/>
      <c r="C1813" s="244"/>
      <c r="D1813" s="244"/>
      <c r="E1813" s="244"/>
      <c r="F1813" s="244"/>
      <c r="G1813" s="244"/>
      <c r="H1813" s="244"/>
      <c r="I1813" s="244"/>
      <c r="J1813" s="244"/>
      <c r="K1813" s="244"/>
      <c r="L1813" s="244"/>
      <c r="M1813" s="244"/>
      <c r="N1813" s="244"/>
      <c r="O1813" s="244"/>
      <c r="P1813" s="244"/>
    </row>
    <row r="1814" spans="1:16" hidden="1" x14ac:dyDescent="0.35">
      <c r="A1814" s="244"/>
      <c r="B1814" s="244"/>
      <c r="C1814" s="244"/>
      <c r="D1814" s="244"/>
      <c r="E1814" s="244"/>
      <c r="F1814" s="244"/>
      <c r="G1814" s="244"/>
      <c r="H1814" s="244"/>
      <c r="I1814" s="244"/>
      <c r="J1814" s="244"/>
      <c r="K1814" s="244"/>
      <c r="L1814" s="244"/>
      <c r="M1814" s="244"/>
      <c r="N1814" s="244"/>
      <c r="O1814" s="244"/>
      <c r="P1814" s="244"/>
    </row>
    <row r="1815" spans="1:16" hidden="1" x14ac:dyDescent="0.35">
      <c r="A1815" s="244"/>
      <c r="B1815" s="244"/>
      <c r="C1815" s="244"/>
      <c r="D1815" s="244"/>
      <c r="E1815" s="244"/>
      <c r="F1815" s="244"/>
      <c r="G1815" s="244"/>
      <c r="H1815" s="244"/>
      <c r="I1815" s="244"/>
      <c r="J1815" s="244"/>
      <c r="K1815" s="244"/>
      <c r="L1815" s="244"/>
      <c r="M1815" s="244"/>
      <c r="N1815" s="244"/>
      <c r="O1815" s="244"/>
      <c r="P1815" s="244"/>
    </row>
    <row r="1816" spans="1:16" hidden="1" x14ac:dyDescent="0.35">
      <c r="A1816" s="244"/>
      <c r="B1816" s="244"/>
      <c r="C1816" s="244"/>
      <c r="D1816" s="244"/>
      <c r="E1816" s="244"/>
      <c r="F1816" s="244"/>
      <c r="G1816" s="244"/>
      <c r="H1816" s="244"/>
      <c r="I1816" s="244"/>
      <c r="J1816" s="244"/>
      <c r="K1816" s="244"/>
      <c r="L1816" s="244"/>
      <c r="M1816" s="244"/>
      <c r="N1816" s="244"/>
      <c r="O1816" s="244"/>
      <c r="P1816" s="244"/>
    </row>
    <row r="1817" spans="1:16" hidden="1" x14ac:dyDescent="0.35">
      <c r="A1817" s="244"/>
      <c r="B1817" s="244"/>
      <c r="C1817" s="244"/>
      <c r="D1817" s="244"/>
      <c r="E1817" s="244"/>
      <c r="F1817" s="244"/>
      <c r="G1817" s="244"/>
      <c r="H1817" s="244"/>
      <c r="I1817" s="244"/>
      <c r="J1817" s="244"/>
      <c r="K1817" s="244"/>
      <c r="L1817" s="244"/>
      <c r="M1817" s="244"/>
      <c r="N1817" s="244"/>
      <c r="O1817" s="244"/>
      <c r="P1817" s="244"/>
    </row>
    <row r="1818" spans="1:16" hidden="1" x14ac:dyDescent="0.35">
      <c r="A1818" s="244"/>
      <c r="B1818" s="244"/>
      <c r="C1818" s="244"/>
      <c r="D1818" s="244"/>
      <c r="E1818" s="244"/>
      <c r="F1818" s="244"/>
      <c r="G1818" s="244"/>
      <c r="H1818" s="244"/>
      <c r="I1818" s="244"/>
      <c r="J1818" s="244"/>
      <c r="K1818" s="244"/>
      <c r="L1818" s="244"/>
      <c r="M1818" s="244"/>
      <c r="N1818" s="244"/>
      <c r="O1818" s="244"/>
      <c r="P1818" s="244"/>
    </row>
    <row r="1819" spans="1:16" hidden="1" x14ac:dyDescent="0.35">
      <c r="A1819" s="244"/>
      <c r="B1819" s="244"/>
      <c r="C1819" s="244"/>
      <c r="D1819" s="244"/>
      <c r="E1819" s="244"/>
      <c r="F1819" s="244"/>
      <c r="G1819" s="244"/>
      <c r="H1819" s="244"/>
      <c r="I1819" s="244"/>
      <c r="J1819" s="244"/>
      <c r="K1819" s="244"/>
      <c r="L1819" s="244"/>
      <c r="M1819" s="244"/>
      <c r="N1819" s="244"/>
      <c r="O1819" s="244"/>
      <c r="P1819" s="244"/>
    </row>
    <row r="1820" spans="1:16" hidden="1" x14ac:dyDescent="0.35">
      <c r="A1820" s="244"/>
      <c r="B1820" s="244"/>
      <c r="C1820" s="244"/>
      <c r="D1820" s="244"/>
      <c r="E1820" s="244"/>
      <c r="F1820" s="244"/>
      <c r="G1820" s="244"/>
      <c r="H1820" s="244"/>
      <c r="I1820" s="244"/>
      <c r="J1820" s="244"/>
      <c r="K1820" s="244"/>
      <c r="L1820" s="244"/>
      <c r="M1820" s="244"/>
      <c r="N1820" s="244"/>
      <c r="O1820" s="244"/>
      <c r="P1820" s="244"/>
    </row>
    <row r="1821" spans="1:16" hidden="1" x14ac:dyDescent="0.35">
      <c r="A1821" s="244"/>
      <c r="B1821" s="244"/>
      <c r="C1821" s="244"/>
      <c r="D1821" s="244"/>
      <c r="E1821" s="244"/>
      <c r="F1821" s="244"/>
      <c r="G1821" s="244"/>
      <c r="H1821" s="244"/>
      <c r="I1821" s="244"/>
      <c r="J1821" s="244"/>
      <c r="K1821" s="244"/>
      <c r="L1821" s="244"/>
      <c r="M1821" s="244"/>
      <c r="N1821" s="244"/>
      <c r="O1821" s="244"/>
      <c r="P1821" s="244"/>
    </row>
    <row r="1822" spans="1:16" hidden="1" x14ac:dyDescent="0.35">
      <c r="A1822" s="244"/>
      <c r="B1822" s="244"/>
      <c r="C1822" s="244"/>
      <c r="D1822" s="244"/>
      <c r="E1822" s="244"/>
      <c r="F1822" s="244"/>
      <c r="G1822" s="244"/>
      <c r="H1822" s="244"/>
      <c r="I1822" s="244"/>
      <c r="J1822" s="244"/>
      <c r="K1822" s="244"/>
      <c r="L1822" s="244"/>
      <c r="M1822" s="244"/>
      <c r="N1822" s="244"/>
      <c r="O1822" s="244"/>
      <c r="P1822" s="244"/>
    </row>
    <row r="1823" spans="1:16" hidden="1" x14ac:dyDescent="0.35">
      <c r="A1823" s="244"/>
      <c r="B1823" s="244"/>
      <c r="C1823" s="244"/>
      <c r="D1823" s="244"/>
      <c r="E1823" s="244"/>
      <c r="F1823" s="244"/>
      <c r="G1823" s="244"/>
      <c r="H1823" s="244"/>
      <c r="I1823" s="244"/>
      <c r="J1823" s="244"/>
      <c r="K1823" s="244"/>
      <c r="L1823" s="244"/>
      <c r="M1823" s="244"/>
      <c r="N1823" s="244"/>
      <c r="O1823" s="244"/>
      <c r="P1823" s="244"/>
    </row>
    <row r="1824" spans="1:16" hidden="1" x14ac:dyDescent="0.35">
      <c r="A1824" s="244"/>
      <c r="B1824" s="244"/>
      <c r="C1824" s="244"/>
      <c r="D1824" s="244"/>
      <c r="E1824" s="244"/>
      <c r="F1824" s="244"/>
      <c r="G1824" s="244"/>
      <c r="H1824" s="244"/>
      <c r="I1824" s="244"/>
      <c r="J1824" s="244"/>
      <c r="K1824" s="244"/>
      <c r="L1824" s="244"/>
      <c r="M1824" s="244"/>
      <c r="N1824" s="244"/>
      <c r="O1824" s="244"/>
      <c r="P1824" s="244"/>
    </row>
    <row r="1825" spans="1:16" hidden="1" x14ac:dyDescent="0.35">
      <c r="A1825" s="244"/>
      <c r="B1825" s="244"/>
      <c r="C1825" s="244"/>
      <c r="D1825" s="244"/>
      <c r="E1825" s="244"/>
      <c r="F1825" s="244"/>
      <c r="G1825" s="244"/>
      <c r="H1825" s="244"/>
      <c r="I1825" s="244"/>
      <c r="J1825" s="244"/>
      <c r="K1825" s="244"/>
      <c r="L1825" s="244"/>
      <c r="M1825" s="244"/>
      <c r="N1825" s="244"/>
      <c r="O1825" s="244"/>
      <c r="P1825" s="244"/>
    </row>
    <row r="1826" spans="1:16" hidden="1" x14ac:dyDescent="0.35">
      <c r="A1826" s="244"/>
      <c r="B1826" s="244"/>
      <c r="C1826" s="244"/>
      <c r="D1826" s="244"/>
      <c r="E1826" s="244"/>
      <c r="F1826" s="244"/>
      <c r="G1826" s="244"/>
      <c r="H1826" s="244"/>
      <c r="I1826" s="244"/>
      <c r="J1826" s="244"/>
      <c r="K1826" s="244"/>
      <c r="L1826" s="244"/>
      <c r="M1826" s="244"/>
      <c r="N1826" s="244"/>
      <c r="O1826" s="244"/>
      <c r="P1826" s="244"/>
    </row>
    <row r="1827" spans="1:16" hidden="1" x14ac:dyDescent="0.35">
      <c r="A1827" s="244"/>
      <c r="B1827" s="244"/>
      <c r="C1827" s="244"/>
      <c r="D1827" s="244"/>
      <c r="E1827" s="244"/>
      <c r="F1827" s="244"/>
      <c r="G1827" s="244"/>
      <c r="H1827" s="244"/>
      <c r="I1827" s="244"/>
      <c r="J1827" s="244"/>
      <c r="K1827" s="244"/>
      <c r="L1827" s="244"/>
      <c r="M1827" s="244"/>
      <c r="N1827" s="244"/>
      <c r="O1827" s="244"/>
      <c r="P1827" s="244"/>
    </row>
    <row r="1828" spans="1:16" hidden="1" x14ac:dyDescent="0.35">
      <c r="A1828" s="244"/>
      <c r="B1828" s="244"/>
      <c r="C1828" s="244"/>
      <c r="D1828" s="244"/>
      <c r="E1828" s="244"/>
      <c r="F1828" s="244"/>
      <c r="G1828" s="244"/>
      <c r="H1828" s="244"/>
      <c r="I1828" s="244"/>
      <c r="J1828" s="244"/>
      <c r="K1828" s="244"/>
      <c r="L1828" s="244"/>
      <c r="M1828" s="244"/>
      <c r="N1828" s="244"/>
      <c r="O1828" s="244"/>
      <c r="P1828" s="244"/>
    </row>
    <row r="1829" spans="1:16" hidden="1" x14ac:dyDescent="0.35">
      <c r="A1829" s="244"/>
      <c r="B1829" s="244"/>
      <c r="C1829" s="244"/>
      <c r="D1829" s="244"/>
      <c r="E1829" s="244"/>
      <c r="F1829" s="244"/>
      <c r="G1829" s="244"/>
      <c r="H1829" s="244"/>
      <c r="I1829" s="244"/>
      <c r="J1829" s="244"/>
      <c r="K1829" s="244"/>
      <c r="L1829" s="244"/>
      <c r="M1829" s="244"/>
      <c r="N1829" s="244"/>
      <c r="O1829" s="244"/>
      <c r="P1829" s="244"/>
    </row>
    <row r="1830" spans="1:16" hidden="1" x14ac:dyDescent="0.35">
      <c r="A1830" s="244"/>
      <c r="B1830" s="244"/>
      <c r="C1830" s="244"/>
      <c r="D1830" s="244"/>
      <c r="E1830" s="244"/>
      <c r="F1830" s="244"/>
      <c r="G1830" s="244"/>
      <c r="H1830" s="244"/>
      <c r="I1830" s="244"/>
      <c r="J1830" s="244"/>
      <c r="K1830" s="244"/>
      <c r="L1830" s="244"/>
      <c r="M1830" s="244"/>
      <c r="N1830" s="244"/>
      <c r="O1830" s="244"/>
      <c r="P1830" s="244"/>
    </row>
    <row r="1831" spans="1:16" hidden="1" x14ac:dyDescent="0.35">
      <c r="A1831" s="244"/>
      <c r="B1831" s="244"/>
      <c r="C1831" s="244"/>
      <c r="D1831" s="244"/>
      <c r="E1831" s="244"/>
      <c r="F1831" s="244"/>
      <c r="G1831" s="244"/>
      <c r="H1831" s="244"/>
      <c r="I1831" s="244"/>
      <c r="J1831" s="244"/>
      <c r="K1831" s="244"/>
      <c r="L1831" s="244"/>
      <c r="M1831" s="244"/>
      <c r="N1831" s="244"/>
      <c r="O1831" s="244"/>
      <c r="P1831" s="244"/>
    </row>
    <row r="1832" spans="1:16" hidden="1" x14ac:dyDescent="0.35">
      <c r="A1832" s="244"/>
      <c r="B1832" s="244"/>
      <c r="C1832" s="244"/>
      <c r="D1832" s="244"/>
      <c r="E1832" s="244"/>
      <c r="F1832" s="244"/>
      <c r="G1832" s="244"/>
      <c r="H1832" s="244"/>
      <c r="I1832" s="244"/>
      <c r="J1832" s="244"/>
      <c r="K1832" s="244"/>
      <c r="L1832" s="244"/>
      <c r="M1832" s="244"/>
      <c r="N1832" s="244"/>
      <c r="O1832" s="244"/>
      <c r="P1832" s="244"/>
    </row>
    <row r="1833" spans="1:16" hidden="1" x14ac:dyDescent="0.35">
      <c r="A1833" s="244"/>
      <c r="B1833" s="244"/>
      <c r="C1833" s="244"/>
      <c r="D1833" s="244"/>
      <c r="E1833" s="244"/>
      <c r="F1833" s="244"/>
      <c r="G1833" s="244"/>
      <c r="H1833" s="244"/>
      <c r="I1833" s="244"/>
      <c r="J1833" s="244"/>
      <c r="K1833" s="244"/>
      <c r="L1833" s="244"/>
      <c r="M1833" s="244"/>
      <c r="N1833" s="244"/>
      <c r="O1833" s="244"/>
      <c r="P1833" s="244"/>
    </row>
    <row r="1834" spans="1:16" hidden="1" x14ac:dyDescent="0.35">
      <c r="A1834" s="244"/>
      <c r="B1834" s="244"/>
      <c r="C1834" s="244"/>
      <c r="D1834" s="244"/>
      <c r="E1834" s="244"/>
      <c r="F1834" s="244"/>
      <c r="G1834" s="244"/>
      <c r="H1834" s="244"/>
      <c r="I1834" s="244"/>
      <c r="J1834" s="244"/>
      <c r="K1834" s="244"/>
      <c r="L1834" s="244"/>
      <c r="M1834" s="244"/>
      <c r="N1834" s="244"/>
      <c r="O1834" s="244"/>
      <c r="P1834" s="244"/>
    </row>
    <row r="1835" spans="1:16" hidden="1" x14ac:dyDescent="0.35">
      <c r="A1835" s="244"/>
      <c r="B1835" s="244"/>
      <c r="C1835" s="244"/>
      <c r="D1835" s="244"/>
      <c r="E1835" s="244"/>
      <c r="F1835" s="244"/>
      <c r="G1835" s="244"/>
      <c r="H1835" s="244"/>
      <c r="I1835" s="244"/>
      <c r="J1835" s="244"/>
      <c r="K1835" s="244"/>
      <c r="L1835" s="244"/>
      <c r="M1835" s="244"/>
      <c r="N1835" s="244"/>
      <c r="O1835" s="244"/>
      <c r="P1835" s="244"/>
    </row>
    <row r="1836" spans="1:16" hidden="1" x14ac:dyDescent="0.35">
      <c r="A1836" s="244"/>
      <c r="B1836" s="244"/>
      <c r="C1836" s="244"/>
      <c r="D1836" s="244"/>
      <c r="E1836" s="244"/>
      <c r="F1836" s="244"/>
      <c r="G1836" s="244"/>
      <c r="H1836" s="244"/>
      <c r="I1836" s="244"/>
      <c r="J1836" s="244"/>
      <c r="K1836" s="244"/>
      <c r="L1836" s="244"/>
      <c r="M1836" s="244"/>
      <c r="N1836" s="244"/>
      <c r="O1836" s="244"/>
      <c r="P1836" s="244"/>
    </row>
    <row r="1837" spans="1:16" hidden="1" x14ac:dyDescent="0.35">
      <c r="A1837" s="244"/>
      <c r="B1837" s="244"/>
      <c r="C1837" s="244"/>
      <c r="D1837" s="244"/>
      <c r="E1837" s="244"/>
      <c r="F1837" s="244"/>
      <c r="G1837" s="244"/>
      <c r="H1837" s="244"/>
      <c r="I1837" s="244"/>
      <c r="J1837" s="244"/>
      <c r="K1837" s="244"/>
      <c r="L1837" s="244"/>
      <c r="M1837" s="244"/>
      <c r="N1837" s="244"/>
      <c r="O1837" s="244"/>
      <c r="P1837" s="244"/>
    </row>
    <row r="1838" spans="1:16" hidden="1" x14ac:dyDescent="0.35">
      <c r="A1838" s="244"/>
      <c r="B1838" s="244"/>
      <c r="C1838" s="244"/>
      <c r="D1838" s="244"/>
      <c r="E1838" s="244"/>
      <c r="F1838" s="244"/>
      <c r="G1838" s="244"/>
      <c r="H1838" s="244"/>
      <c r="I1838" s="244"/>
      <c r="J1838" s="244"/>
      <c r="K1838" s="244"/>
      <c r="L1838" s="244"/>
      <c r="M1838" s="244"/>
      <c r="N1838" s="244"/>
      <c r="O1838" s="244"/>
      <c r="P1838" s="244"/>
    </row>
    <row r="1839" spans="1:16" hidden="1" x14ac:dyDescent="0.35">
      <c r="A1839" s="244"/>
      <c r="B1839" s="244"/>
      <c r="C1839" s="244"/>
      <c r="D1839" s="244"/>
      <c r="E1839" s="244"/>
      <c r="F1839" s="244"/>
      <c r="G1839" s="244"/>
      <c r="H1839" s="244"/>
      <c r="I1839" s="244"/>
      <c r="J1839" s="244"/>
      <c r="K1839" s="244"/>
      <c r="L1839" s="244"/>
      <c r="M1839" s="244"/>
      <c r="N1839" s="244"/>
      <c r="O1839" s="244"/>
      <c r="P1839" s="244"/>
    </row>
    <row r="1840" spans="1:16" hidden="1" x14ac:dyDescent="0.35">
      <c r="A1840" s="244"/>
      <c r="B1840" s="244"/>
      <c r="C1840" s="244"/>
      <c r="D1840" s="244"/>
      <c r="E1840" s="244"/>
      <c r="F1840" s="244"/>
      <c r="G1840" s="244"/>
      <c r="H1840" s="244"/>
      <c r="I1840" s="244"/>
      <c r="J1840" s="244"/>
      <c r="K1840" s="244"/>
      <c r="L1840" s="244"/>
      <c r="M1840" s="244"/>
      <c r="N1840" s="244"/>
      <c r="O1840" s="244"/>
      <c r="P1840" s="244"/>
    </row>
    <row r="1841" spans="1:16" hidden="1" x14ac:dyDescent="0.35">
      <c r="A1841" s="244"/>
      <c r="B1841" s="244"/>
      <c r="C1841" s="244"/>
      <c r="D1841" s="244"/>
      <c r="E1841" s="244"/>
      <c r="F1841" s="244"/>
      <c r="G1841" s="244"/>
      <c r="H1841" s="244"/>
      <c r="I1841" s="244"/>
      <c r="J1841" s="244"/>
      <c r="K1841" s="244"/>
      <c r="L1841" s="244"/>
      <c r="M1841" s="244"/>
      <c r="N1841" s="244"/>
      <c r="O1841" s="244"/>
      <c r="P1841" s="244"/>
    </row>
    <row r="1842" spans="1:16" hidden="1" x14ac:dyDescent="0.35">
      <c r="A1842" s="244"/>
      <c r="B1842" s="244"/>
      <c r="C1842" s="244"/>
      <c r="D1842" s="244"/>
      <c r="E1842" s="244"/>
      <c r="F1842" s="244"/>
      <c r="G1842" s="244"/>
      <c r="H1842" s="244"/>
      <c r="I1842" s="244"/>
      <c r="J1842" s="244"/>
      <c r="K1842" s="244"/>
      <c r="L1842" s="244"/>
      <c r="M1842" s="244"/>
      <c r="N1842" s="244"/>
      <c r="O1842" s="244"/>
      <c r="P1842" s="244"/>
    </row>
    <row r="1843" spans="1:16" hidden="1" x14ac:dyDescent="0.35">
      <c r="A1843" s="244"/>
      <c r="B1843" s="244"/>
      <c r="C1843" s="244"/>
      <c r="D1843" s="244"/>
      <c r="E1843" s="244"/>
      <c r="F1843" s="244"/>
      <c r="G1843" s="244"/>
      <c r="H1843" s="244"/>
      <c r="I1843" s="244"/>
      <c r="J1843" s="244"/>
      <c r="K1843" s="244"/>
      <c r="L1843" s="244"/>
      <c r="M1843" s="244"/>
      <c r="N1843" s="244"/>
      <c r="O1843" s="244"/>
      <c r="P1843" s="244"/>
    </row>
    <row r="1844" spans="1:16" hidden="1" x14ac:dyDescent="0.35">
      <c r="A1844" s="244"/>
      <c r="B1844" s="244"/>
      <c r="C1844" s="244"/>
      <c r="D1844" s="244"/>
      <c r="E1844" s="244"/>
      <c r="F1844" s="244"/>
      <c r="G1844" s="244"/>
      <c r="H1844" s="244"/>
      <c r="I1844" s="244"/>
      <c r="J1844" s="244"/>
      <c r="K1844" s="244"/>
      <c r="L1844" s="244"/>
      <c r="M1844" s="244"/>
      <c r="N1844" s="244"/>
      <c r="O1844" s="244"/>
      <c r="P1844" s="244"/>
    </row>
    <row r="1845" spans="1:16" hidden="1" x14ac:dyDescent="0.35">
      <c r="A1845" s="244"/>
      <c r="B1845" s="244"/>
      <c r="C1845" s="244"/>
      <c r="D1845" s="244"/>
      <c r="E1845" s="244"/>
      <c r="F1845" s="244"/>
      <c r="G1845" s="244"/>
      <c r="H1845" s="244"/>
      <c r="I1845" s="244"/>
      <c r="J1845" s="244"/>
      <c r="K1845" s="244"/>
      <c r="L1845" s="244"/>
      <c r="M1845" s="244"/>
      <c r="N1845" s="244"/>
      <c r="O1845" s="244"/>
      <c r="P1845" s="244"/>
    </row>
    <row r="1846" spans="1:16" hidden="1" x14ac:dyDescent="0.35">
      <c r="A1846" s="244"/>
      <c r="B1846" s="244"/>
      <c r="C1846" s="244"/>
      <c r="D1846" s="244"/>
      <c r="E1846" s="244"/>
      <c r="F1846" s="244"/>
      <c r="G1846" s="244"/>
      <c r="H1846" s="244"/>
      <c r="I1846" s="244"/>
      <c r="J1846" s="244"/>
      <c r="K1846" s="244"/>
      <c r="L1846" s="244"/>
      <c r="M1846" s="244"/>
      <c r="N1846" s="244"/>
      <c r="O1846" s="244"/>
      <c r="P1846" s="244"/>
    </row>
    <row r="1847" spans="1:16" hidden="1" x14ac:dyDescent="0.35">
      <c r="A1847" s="244"/>
      <c r="B1847" s="244"/>
      <c r="C1847" s="244"/>
      <c r="D1847" s="244"/>
      <c r="E1847" s="244"/>
      <c r="F1847" s="244"/>
      <c r="G1847" s="244"/>
      <c r="H1847" s="244"/>
      <c r="I1847" s="244"/>
      <c r="J1847" s="244"/>
      <c r="K1847" s="244"/>
      <c r="L1847" s="244"/>
      <c r="M1847" s="244"/>
      <c r="N1847" s="244"/>
      <c r="O1847" s="244"/>
      <c r="P1847" s="244"/>
    </row>
    <row r="1848" spans="1:16" hidden="1" x14ac:dyDescent="0.35">
      <c r="A1848" s="244"/>
      <c r="B1848" s="244"/>
      <c r="C1848" s="244"/>
      <c r="D1848" s="244"/>
      <c r="E1848" s="244"/>
      <c r="F1848" s="244"/>
      <c r="G1848" s="244"/>
      <c r="H1848" s="244"/>
      <c r="I1848" s="244"/>
      <c r="J1848" s="244"/>
      <c r="K1848" s="244"/>
      <c r="L1848" s="244"/>
      <c r="M1848" s="244"/>
      <c r="N1848" s="244"/>
      <c r="O1848" s="244"/>
      <c r="P1848" s="244"/>
    </row>
    <row r="1849" spans="1:16" hidden="1" x14ac:dyDescent="0.35">
      <c r="A1849" s="244"/>
      <c r="B1849" s="244"/>
      <c r="C1849" s="244"/>
      <c r="D1849" s="244"/>
      <c r="E1849" s="244"/>
      <c r="F1849" s="244"/>
      <c r="G1849" s="244"/>
      <c r="H1849" s="244"/>
      <c r="I1849" s="244"/>
      <c r="J1849" s="244"/>
      <c r="K1849" s="244"/>
      <c r="L1849" s="244"/>
      <c r="M1849" s="244"/>
      <c r="N1849" s="244"/>
      <c r="O1849" s="244"/>
      <c r="P1849" s="244"/>
    </row>
    <row r="1850" spans="1:16" hidden="1" x14ac:dyDescent="0.35">
      <c r="A1850" s="244"/>
      <c r="B1850" s="244"/>
      <c r="C1850" s="244"/>
      <c r="D1850" s="244"/>
      <c r="E1850" s="244"/>
      <c r="F1850" s="244"/>
      <c r="G1850" s="244"/>
      <c r="H1850" s="244"/>
      <c r="I1850" s="244"/>
      <c r="J1850" s="244"/>
      <c r="K1850" s="244"/>
      <c r="L1850" s="244"/>
      <c r="M1850" s="244"/>
      <c r="N1850" s="244"/>
      <c r="O1850" s="244"/>
      <c r="P1850" s="244"/>
    </row>
    <row r="1851" spans="1:16" hidden="1" x14ac:dyDescent="0.35">
      <c r="A1851" s="244"/>
      <c r="B1851" s="244"/>
      <c r="C1851" s="244"/>
      <c r="D1851" s="244"/>
      <c r="E1851" s="244"/>
      <c r="F1851" s="244"/>
      <c r="G1851" s="244"/>
      <c r="H1851" s="244"/>
      <c r="I1851" s="244"/>
      <c r="J1851" s="244"/>
      <c r="K1851" s="244"/>
      <c r="L1851" s="244"/>
      <c r="M1851" s="244"/>
      <c r="N1851" s="244"/>
      <c r="O1851" s="244"/>
      <c r="P1851" s="244"/>
    </row>
    <row r="1852" spans="1:16" hidden="1" x14ac:dyDescent="0.35">
      <c r="A1852" s="244"/>
      <c r="B1852" s="244"/>
      <c r="C1852" s="244"/>
      <c r="D1852" s="244"/>
      <c r="E1852" s="244"/>
      <c r="F1852" s="244"/>
      <c r="G1852" s="244"/>
      <c r="H1852" s="244"/>
      <c r="I1852" s="244"/>
      <c r="J1852" s="244"/>
      <c r="K1852" s="244"/>
      <c r="L1852" s="244"/>
      <c r="M1852" s="244"/>
      <c r="N1852" s="244"/>
      <c r="O1852" s="244"/>
      <c r="P1852" s="244"/>
    </row>
    <row r="1853" spans="1:16" hidden="1" x14ac:dyDescent="0.35">
      <c r="A1853" s="244"/>
      <c r="B1853" s="244"/>
      <c r="C1853" s="244"/>
      <c r="D1853" s="244"/>
      <c r="E1853" s="244"/>
      <c r="F1853" s="244"/>
      <c r="G1853" s="244"/>
      <c r="H1853" s="244"/>
      <c r="I1853" s="244"/>
      <c r="J1853" s="244"/>
      <c r="K1853" s="244"/>
      <c r="L1853" s="244"/>
      <c r="M1853" s="244"/>
      <c r="N1853" s="244"/>
      <c r="O1853" s="244"/>
      <c r="P1853" s="244"/>
    </row>
    <row r="1854" spans="1:16" hidden="1" x14ac:dyDescent="0.35">
      <c r="A1854" s="244"/>
      <c r="B1854" s="244"/>
      <c r="C1854" s="244"/>
      <c r="D1854" s="244"/>
      <c r="E1854" s="244"/>
      <c r="F1854" s="244"/>
      <c r="G1854" s="244"/>
      <c r="H1854" s="244"/>
      <c r="I1854" s="244"/>
      <c r="J1854" s="244"/>
      <c r="K1854" s="244"/>
      <c r="L1854" s="244"/>
      <c r="M1854" s="244"/>
      <c r="N1854" s="244"/>
      <c r="O1854" s="244"/>
      <c r="P1854" s="244"/>
    </row>
    <row r="1855" spans="1:16" hidden="1" x14ac:dyDescent="0.35">
      <c r="A1855" s="244"/>
      <c r="B1855" s="244"/>
      <c r="C1855" s="244"/>
      <c r="D1855" s="244"/>
      <c r="E1855" s="244"/>
      <c r="F1855" s="244"/>
      <c r="G1855" s="244"/>
      <c r="H1855" s="244"/>
      <c r="I1855" s="244"/>
      <c r="J1855" s="244"/>
      <c r="K1855" s="244"/>
      <c r="L1855" s="244"/>
      <c r="M1855" s="244"/>
      <c r="N1855" s="244"/>
      <c r="O1855" s="244"/>
      <c r="P1855" s="244"/>
    </row>
    <row r="1856" spans="1:16" hidden="1" x14ac:dyDescent="0.35">
      <c r="A1856" s="244"/>
      <c r="B1856" s="244"/>
      <c r="C1856" s="244"/>
      <c r="D1856" s="244"/>
      <c r="E1856" s="244"/>
      <c r="F1856" s="244"/>
      <c r="G1856" s="244"/>
      <c r="H1856" s="244"/>
      <c r="I1856" s="244"/>
      <c r="J1856" s="244"/>
      <c r="K1856" s="244"/>
      <c r="L1856" s="244"/>
      <c r="M1856" s="244"/>
      <c r="N1856" s="244"/>
      <c r="O1856" s="244"/>
      <c r="P1856" s="244"/>
    </row>
    <row r="1857" spans="1:16" hidden="1" x14ac:dyDescent="0.35">
      <c r="A1857" s="244"/>
      <c r="B1857" s="244"/>
      <c r="C1857" s="244"/>
      <c r="D1857" s="244"/>
      <c r="E1857" s="244"/>
      <c r="F1857" s="244"/>
      <c r="G1857" s="244"/>
      <c r="H1857" s="244"/>
      <c r="I1857" s="244"/>
      <c r="J1857" s="244"/>
      <c r="K1857" s="244"/>
      <c r="L1857" s="244"/>
      <c r="M1857" s="244"/>
      <c r="N1857" s="244"/>
      <c r="O1857" s="244"/>
      <c r="P1857" s="244"/>
    </row>
    <row r="1858" spans="1:16" hidden="1" x14ac:dyDescent="0.35">
      <c r="A1858" s="244"/>
      <c r="B1858" s="244"/>
      <c r="C1858" s="244"/>
      <c r="D1858" s="244"/>
      <c r="E1858" s="244"/>
      <c r="F1858" s="244"/>
      <c r="G1858" s="244"/>
      <c r="H1858" s="244"/>
      <c r="I1858" s="244"/>
      <c r="J1858" s="244"/>
      <c r="K1858" s="244"/>
      <c r="L1858" s="244"/>
      <c r="M1858" s="244"/>
      <c r="N1858" s="244"/>
      <c r="O1858" s="244"/>
      <c r="P1858" s="244"/>
    </row>
    <row r="1859" spans="1:16" hidden="1" x14ac:dyDescent="0.35">
      <c r="A1859" s="244"/>
      <c r="B1859" s="244"/>
      <c r="C1859" s="244"/>
      <c r="D1859" s="244"/>
      <c r="E1859" s="244"/>
      <c r="F1859" s="244"/>
      <c r="G1859" s="244"/>
      <c r="H1859" s="244"/>
      <c r="I1859" s="244"/>
      <c r="J1859" s="244"/>
      <c r="K1859" s="244"/>
      <c r="L1859" s="244"/>
      <c r="M1859" s="244"/>
      <c r="N1859" s="244"/>
      <c r="O1859" s="244"/>
      <c r="P1859" s="244"/>
    </row>
    <row r="1860" spans="1:16" hidden="1" x14ac:dyDescent="0.35">
      <c r="A1860" s="244"/>
      <c r="B1860" s="244"/>
      <c r="C1860" s="244"/>
      <c r="D1860" s="244"/>
      <c r="E1860" s="244"/>
      <c r="F1860" s="244"/>
      <c r="G1860" s="244"/>
      <c r="H1860" s="244"/>
      <c r="I1860" s="244"/>
      <c r="J1860" s="244"/>
      <c r="K1860" s="244"/>
      <c r="L1860" s="244"/>
      <c r="M1860" s="244"/>
      <c r="N1860" s="244"/>
      <c r="O1860" s="244"/>
      <c r="P1860" s="244"/>
    </row>
    <row r="1861" spans="1:16" hidden="1" x14ac:dyDescent="0.35">
      <c r="A1861" s="244"/>
      <c r="B1861" s="244"/>
      <c r="C1861" s="244"/>
      <c r="D1861" s="244"/>
      <c r="E1861" s="244"/>
      <c r="F1861" s="244"/>
      <c r="G1861" s="244"/>
      <c r="H1861" s="244"/>
      <c r="I1861" s="244"/>
      <c r="J1861" s="244"/>
      <c r="K1861" s="244"/>
      <c r="L1861" s="244"/>
      <c r="M1861" s="244"/>
      <c r="N1861" s="244"/>
      <c r="O1861" s="244"/>
      <c r="P1861" s="244"/>
    </row>
    <row r="1862" spans="1:16" hidden="1" x14ac:dyDescent="0.35">
      <c r="A1862" s="244"/>
      <c r="B1862" s="244"/>
      <c r="C1862" s="244"/>
      <c r="D1862" s="244"/>
      <c r="E1862" s="244"/>
      <c r="F1862" s="244"/>
      <c r="G1862" s="244"/>
      <c r="H1862" s="244"/>
      <c r="I1862" s="244"/>
      <c r="J1862" s="244"/>
      <c r="K1862" s="244"/>
      <c r="L1862" s="244"/>
      <c r="M1862" s="244"/>
      <c r="N1862" s="244"/>
      <c r="O1862" s="244"/>
      <c r="P1862" s="244"/>
    </row>
    <row r="1863" spans="1:16" hidden="1" x14ac:dyDescent="0.35">
      <c r="A1863" s="244"/>
      <c r="B1863" s="244"/>
      <c r="C1863" s="244"/>
      <c r="D1863" s="244"/>
      <c r="E1863" s="244"/>
      <c r="F1863" s="244"/>
      <c r="G1863" s="244"/>
      <c r="H1863" s="244"/>
      <c r="I1863" s="244"/>
      <c r="J1863" s="244"/>
      <c r="K1863" s="244"/>
      <c r="L1863" s="244"/>
      <c r="M1863" s="244"/>
      <c r="N1863" s="244"/>
      <c r="O1863" s="244"/>
      <c r="P1863" s="244"/>
    </row>
    <row r="1864" spans="1:16" hidden="1" x14ac:dyDescent="0.35">
      <c r="A1864" s="244"/>
      <c r="B1864" s="244"/>
      <c r="C1864" s="244"/>
      <c r="D1864" s="244"/>
      <c r="E1864" s="244"/>
      <c r="F1864" s="244"/>
      <c r="G1864" s="244"/>
      <c r="H1864" s="244"/>
      <c r="I1864" s="244"/>
      <c r="J1864" s="244"/>
      <c r="K1864" s="244"/>
      <c r="L1864" s="244"/>
      <c r="M1864" s="244"/>
      <c r="N1864" s="244"/>
      <c r="O1864" s="244"/>
      <c r="P1864" s="244"/>
    </row>
    <row r="1865" spans="1:16" hidden="1" x14ac:dyDescent="0.35">
      <c r="A1865" s="244"/>
      <c r="B1865" s="244"/>
      <c r="C1865" s="244"/>
      <c r="D1865" s="244"/>
      <c r="E1865" s="244"/>
      <c r="F1865" s="244"/>
      <c r="G1865" s="244"/>
      <c r="H1865" s="244"/>
      <c r="I1865" s="244"/>
      <c r="J1865" s="244"/>
      <c r="K1865" s="244"/>
      <c r="L1865" s="244"/>
      <c r="M1865" s="244"/>
      <c r="N1865" s="244"/>
      <c r="O1865" s="244"/>
      <c r="P1865" s="244"/>
    </row>
    <row r="1866" spans="1:16" hidden="1" x14ac:dyDescent="0.35">
      <c r="A1866" s="244"/>
      <c r="B1866" s="244"/>
      <c r="C1866" s="244"/>
      <c r="D1866" s="244"/>
      <c r="E1866" s="244"/>
      <c r="F1866" s="244"/>
      <c r="G1866" s="244"/>
      <c r="H1866" s="244"/>
      <c r="I1866" s="244"/>
      <c r="J1866" s="244"/>
      <c r="K1866" s="244"/>
      <c r="L1866" s="244"/>
      <c r="M1866" s="244"/>
      <c r="N1866" s="244"/>
      <c r="O1866" s="244"/>
      <c r="P1866" s="244"/>
    </row>
    <row r="1867" spans="1:16" hidden="1" x14ac:dyDescent="0.35">
      <c r="A1867" s="244"/>
      <c r="B1867" s="244"/>
      <c r="C1867" s="244"/>
      <c r="D1867" s="244"/>
      <c r="E1867" s="244"/>
      <c r="F1867" s="244"/>
      <c r="G1867" s="244"/>
      <c r="H1867" s="244"/>
      <c r="I1867" s="244"/>
      <c r="J1867" s="244"/>
      <c r="K1867" s="244"/>
      <c r="L1867" s="244"/>
      <c r="M1867" s="244"/>
      <c r="N1867" s="244"/>
      <c r="O1867" s="244"/>
      <c r="P1867" s="244"/>
    </row>
    <row r="1868" spans="1:16" hidden="1" x14ac:dyDescent="0.35">
      <c r="A1868" s="244"/>
      <c r="B1868" s="244"/>
      <c r="C1868" s="244"/>
      <c r="D1868" s="244"/>
      <c r="E1868" s="244"/>
      <c r="F1868" s="244"/>
      <c r="G1868" s="244"/>
      <c r="H1868" s="244"/>
      <c r="I1868" s="244"/>
      <c r="J1868" s="244"/>
      <c r="K1868" s="244"/>
      <c r="L1868" s="244"/>
      <c r="M1868" s="244"/>
      <c r="N1868" s="244"/>
      <c r="O1868" s="244"/>
      <c r="P1868" s="244"/>
    </row>
    <row r="1869" spans="1:16" hidden="1" x14ac:dyDescent="0.35">
      <c r="A1869" s="244"/>
      <c r="B1869" s="244"/>
      <c r="C1869" s="244"/>
      <c r="D1869" s="244"/>
      <c r="E1869" s="244"/>
      <c r="F1869" s="244"/>
      <c r="G1869" s="244"/>
      <c r="H1869" s="244"/>
      <c r="I1869" s="244"/>
      <c r="J1869" s="244"/>
      <c r="K1869" s="244"/>
      <c r="L1869" s="244"/>
      <c r="M1869" s="244"/>
      <c r="N1869" s="244"/>
      <c r="O1869" s="244"/>
      <c r="P1869" s="244"/>
    </row>
    <row r="1870" spans="1:16" hidden="1" x14ac:dyDescent="0.35">
      <c r="A1870" s="244"/>
      <c r="B1870" s="244"/>
      <c r="C1870" s="244"/>
      <c r="D1870" s="244"/>
      <c r="E1870" s="244"/>
      <c r="F1870" s="244"/>
      <c r="G1870" s="244"/>
      <c r="H1870" s="244"/>
      <c r="I1870" s="244"/>
      <c r="J1870" s="244"/>
      <c r="K1870" s="244"/>
      <c r="L1870" s="244"/>
      <c r="M1870" s="244"/>
      <c r="N1870" s="244"/>
      <c r="O1870" s="244"/>
      <c r="P1870" s="244"/>
    </row>
    <row r="1871" spans="1:16" hidden="1" x14ac:dyDescent="0.35">
      <c r="A1871" s="244"/>
      <c r="B1871" s="244"/>
      <c r="C1871" s="244"/>
      <c r="D1871" s="244"/>
      <c r="E1871" s="244"/>
      <c r="F1871" s="244"/>
      <c r="G1871" s="244"/>
      <c r="H1871" s="244"/>
      <c r="I1871" s="244"/>
      <c r="J1871" s="244"/>
      <c r="K1871" s="244"/>
      <c r="L1871" s="244"/>
      <c r="M1871" s="244"/>
      <c r="N1871" s="244"/>
      <c r="O1871" s="244"/>
      <c r="P1871" s="244"/>
    </row>
    <row r="1872" spans="1:16" hidden="1" x14ac:dyDescent="0.35">
      <c r="A1872" s="244"/>
      <c r="B1872" s="244"/>
      <c r="C1872" s="244"/>
      <c r="D1872" s="244"/>
      <c r="E1872" s="244"/>
      <c r="F1872" s="244"/>
      <c r="G1872" s="244"/>
      <c r="H1872" s="244"/>
      <c r="I1872" s="244"/>
      <c r="J1872" s="244"/>
      <c r="K1872" s="244"/>
      <c r="L1872" s="244"/>
      <c r="M1872" s="244"/>
      <c r="N1872" s="244"/>
      <c r="O1872" s="244"/>
      <c r="P1872" s="244"/>
    </row>
    <row r="1873" spans="1:16" hidden="1" x14ac:dyDescent="0.35">
      <c r="A1873" s="244"/>
      <c r="B1873" s="244"/>
      <c r="C1873" s="244"/>
      <c r="D1873" s="244"/>
      <c r="E1873" s="244"/>
      <c r="F1873" s="244"/>
      <c r="G1873" s="244"/>
      <c r="H1873" s="244"/>
      <c r="I1873" s="244"/>
      <c r="J1873" s="244"/>
      <c r="K1873" s="244"/>
      <c r="L1873" s="244"/>
      <c r="M1873" s="244"/>
      <c r="N1873" s="244"/>
      <c r="O1873" s="244"/>
      <c r="P1873" s="244"/>
    </row>
    <row r="1874" spans="1:16" hidden="1" x14ac:dyDescent="0.35">
      <c r="A1874" s="244"/>
      <c r="B1874" s="244"/>
      <c r="C1874" s="244"/>
      <c r="D1874" s="244"/>
      <c r="E1874" s="244"/>
      <c r="F1874" s="244"/>
      <c r="G1874" s="244"/>
      <c r="H1874" s="244"/>
      <c r="I1874" s="244"/>
      <c r="J1874" s="244"/>
      <c r="K1874" s="244"/>
      <c r="L1874" s="244"/>
      <c r="M1874" s="244"/>
      <c r="N1874" s="244"/>
      <c r="O1874" s="244"/>
      <c r="P1874" s="244"/>
    </row>
    <row r="1875" spans="1:16" hidden="1" x14ac:dyDescent="0.35">
      <c r="A1875" s="244"/>
      <c r="B1875" s="244"/>
      <c r="C1875" s="244"/>
      <c r="D1875" s="244"/>
      <c r="E1875" s="244"/>
      <c r="F1875" s="244"/>
      <c r="G1875" s="244"/>
      <c r="H1875" s="244"/>
      <c r="I1875" s="244"/>
      <c r="J1875" s="244"/>
      <c r="K1875" s="244"/>
      <c r="L1875" s="244"/>
      <c r="M1875" s="244"/>
      <c r="N1875" s="244"/>
      <c r="O1875" s="244"/>
      <c r="P1875" s="244"/>
    </row>
    <row r="1876" spans="1:16" hidden="1" x14ac:dyDescent="0.35">
      <c r="A1876" s="244"/>
      <c r="B1876" s="244"/>
      <c r="C1876" s="244"/>
      <c r="D1876" s="244"/>
      <c r="E1876" s="244"/>
      <c r="F1876" s="244"/>
      <c r="G1876" s="244"/>
      <c r="H1876" s="244"/>
      <c r="I1876" s="244"/>
      <c r="J1876" s="244"/>
      <c r="K1876" s="244"/>
      <c r="L1876" s="244"/>
      <c r="M1876" s="244"/>
      <c r="N1876" s="244"/>
      <c r="O1876" s="244"/>
      <c r="P1876" s="244"/>
    </row>
    <row r="1877" spans="1:16" hidden="1" x14ac:dyDescent="0.35">
      <c r="A1877" s="244"/>
      <c r="B1877" s="244"/>
      <c r="C1877" s="244"/>
      <c r="D1877" s="244"/>
      <c r="E1877" s="244"/>
      <c r="F1877" s="244"/>
      <c r="G1877" s="244"/>
      <c r="H1877" s="244"/>
      <c r="I1877" s="244"/>
      <c r="J1877" s="244"/>
      <c r="K1877" s="244"/>
      <c r="L1877" s="244"/>
      <c r="M1877" s="244"/>
      <c r="N1877" s="244"/>
      <c r="O1877" s="244"/>
      <c r="P1877" s="244"/>
    </row>
    <row r="1878" spans="1:16" hidden="1" x14ac:dyDescent="0.35">
      <c r="A1878" s="244"/>
      <c r="B1878" s="244"/>
      <c r="C1878" s="244"/>
      <c r="D1878" s="244"/>
      <c r="E1878" s="244"/>
      <c r="F1878" s="244"/>
      <c r="G1878" s="244"/>
      <c r="H1878" s="244"/>
      <c r="I1878" s="244"/>
      <c r="J1878" s="244"/>
      <c r="K1878" s="244"/>
      <c r="L1878" s="244"/>
      <c r="M1878" s="244"/>
      <c r="N1878" s="244"/>
      <c r="O1878" s="244"/>
      <c r="P1878" s="244"/>
    </row>
    <row r="1879" spans="1:16" hidden="1" x14ac:dyDescent="0.35">
      <c r="A1879" s="244"/>
      <c r="B1879" s="244"/>
      <c r="C1879" s="244"/>
      <c r="D1879" s="244"/>
      <c r="E1879" s="244"/>
      <c r="F1879" s="244"/>
      <c r="G1879" s="244"/>
      <c r="H1879" s="244"/>
      <c r="I1879" s="244"/>
      <c r="J1879" s="244"/>
      <c r="K1879" s="244"/>
      <c r="L1879" s="244"/>
      <c r="M1879" s="244"/>
      <c r="N1879" s="244"/>
      <c r="O1879" s="244"/>
      <c r="P1879" s="244"/>
    </row>
    <row r="1880" spans="1:16" hidden="1" x14ac:dyDescent="0.35">
      <c r="A1880" s="244"/>
      <c r="B1880" s="244"/>
      <c r="C1880" s="244"/>
      <c r="D1880" s="244"/>
      <c r="E1880" s="244"/>
      <c r="F1880" s="244"/>
      <c r="G1880" s="244"/>
      <c r="H1880" s="244"/>
      <c r="I1880" s="244"/>
      <c r="J1880" s="244"/>
      <c r="K1880" s="244"/>
      <c r="L1880" s="244"/>
      <c r="M1880" s="244"/>
      <c r="N1880" s="244"/>
      <c r="O1880" s="244"/>
      <c r="P1880" s="244"/>
    </row>
    <row r="1881" spans="1:16" hidden="1" x14ac:dyDescent="0.35">
      <c r="A1881" s="244"/>
      <c r="B1881" s="244"/>
      <c r="C1881" s="244"/>
      <c r="D1881" s="244"/>
      <c r="E1881" s="244"/>
      <c r="F1881" s="244"/>
      <c r="G1881" s="244"/>
      <c r="H1881" s="244"/>
      <c r="I1881" s="244"/>
      <c r="J1881" s="244"/>
      <c r="K1881" s="244"/>
      <c r="L1881" s="244"/>
      <c r="M1881" s="244"/>
      <c r="N1881" s="244"/>
      <c r="O1881" s="244"/>
      <c r="P1881" s="244"/>
    </row>
    <row r="1882" spans="1:16" hidden="1" x14ac:dyDescent="0.35">
      <c r="A1882" s="244"/>
      <c r="B1882" s="244"/>
      <c r="C1882" s="244"/>
      <c r="D1882" s="244"/>
      <c r="E1882" s="244"/>
      <c r="F1882" s="244"/>
      <c r="G1882" s="244"/>
      <c r="H1882" s="244"/>
      <c r="I1882" s="244"/>
      <c r="J1882" s="244"/>
      <c r="K1882" s="244"/>
      <c r="L1882" s="244"/>
      <c r="M1882" s="244"/>
      <c r="N1882" s="244"/>
      <c r="O1882" s="244"/>
      <c r="P1882" s="244"/>
    </row>
    <row r="1883" spans="1:16" hidden="1" x14ac:dyDescent="0.35">
      <c r="A1883" s="244"/>
      <c r="B1883" s="244"/>
      <c r="C1883" s="244"/>
      <c r="D1883" s="244"/>
      <c r="E1883" s="244"/>
      <c r="F1883" s="244"/>
      <c r="G1883" s="244"/>
      <c r="H1883" s="244"/>
      <c r="I1883" s="244"/>
      <c r="J1883" s="244"/>
      <c r="K1883" s="244"/>
      <c r="L1883" s="244"/>
      <c r="M1883" s="244"/>
      <c r="N1883" s="244"/>
      <c r="O1883" s="244"/>
      <c r="P1883" s="244"/>
    </row>
    <row r="1884" spans="1:16" hidden="1" x14ac:dyDescent="0.35">
      <c r="A1884" s="244"/>
      <c r="B1884" s="244"/>
      <c r="C1884" s="244"/>
      <c r="D1884" s="244"/>
      <c r="E1884" s="244"/>
      <c r="F1884" s="244"/>
      <c r="G1884" s="244"/>
      <c r="H1884" s="244"/>
      <c r="I1884" s="244"/>
      <c r="J1884" s="244"/>
      <c r="K1884" s="244"/>
      <c r="L1884" s="244"/>
      <c r="M1884" s="244"/>
      <c r="N1884" s="244"/>
      <c r="O1884" s="244"/>
      <c r="P1884" s="244"/>
    </row>
    <row r="1885" spans="1:16" hidden="1" x14ac:dyDescent="0.35">
      <c r="A1885" s="244"/>
      <c r="B1885" s="244"/>
      <c r="C1885" s="244"/>
      <c r="D1885" s="244"/>
      <c r="E1885" s="244"/>
      <c r="F1885" s="244"/>
      <c r="G1885" s="244"/>
      <c r="H1885" s="244"/>
      <c r="I1885" s="244"/>
      <c r="J1885" s="244"/>
      <c r="K1885" s="244"/>
      <c r="L1885" s="244"/>
      <c r="M1885" s="244"/>
      <c r="N1885" s="244"/>
      <c r="O1885" s="244"/>
      <c r="P1885" s="244"/>
    </row>
    <row r="1886" spans="1:16" hidden="1" x14ac:dyDescent="0.35">
      <c r="A1886" s="244"/>
      <c r="B1886" s="244"/>
      <c r="C1886" s="244"/>
      <c r="D1886" s="244"/>
      <c r="E1886" s="244"/>
      <c r="F1886" s="244"/>
      <c r="G1886" s="244"/>
      <c r="H1886" s="244"/>
      <c r="I1886" s="244"/>
      <c r="J1886" s="244"/>
      <c r="K1886" s="244"/>
      <c r="L1886" s="244"/>
      <c r="M1886" s="244"/>
      <c r="N1886" s="244"/>
      <c r="O1886" s="244"/>
      <c r="P1886" s="244"/>
    </row>
    <row r="1887" spans="1:16" hidden="1" x14ac:dyDescent="0.35">
      <c r="A1887" s="244"/>
      <c r="B1887" s="244"/>
      <c r="C1887" s="244"/>
      <c r="D1887" s="244"/>
      <c r="E1887" s="244"/>
      <c r="F1887" s="244"/>
      <c r="G1887" s="244"/>
      <c r="H1887" s="244"/>
      <c r="I1887" s="244"/>
      <c r="J1887" s="244"/>
      <c r="K1887" s="244"/>
      <c r="L1887" s="244"/>
      <c r="M1887" s="244"/>
      <c r="N1887" s="244"/>
      <c r="O1887" s="244"/>
      <c r="P1887" s="244"/>
    </row>
    <row r="1888" spans="1:16" hidden="1" x14ac:dyDescent="0.35">
      <c r="A1888" s="244"/>
      <c r="B1888" s="244"/>
      <c r="C1888" s="244"/>
      <c r="D1888" s="244"/>
      <c r="E1888" s="244"/>
      <c r="F1888" s="244"/>
      <c r="G1888" s="244"/>
      <c r="H1888" s="244"/>
      <c r="I1888" s="244"/>
      <c r="J1888" s="244"/>
      <c r="K1888" s="244"/>
      <c r="L1888" s="244"/>
      <c r="M1888" s="244"/>
      <c r="N1888" s="244"/>
      <c r="O1888" s="244"/>
      <c r="P1888" s="244"/>
    </row>
    <row r="1889" spans="1:16" hidden="1" x14ac:dyDescent="0.35">
      <c r="A1889" s="244"/>
      <c r="B1889" s="244"/>
      <c r="C1889" s="244"/>
      <c r="D1889" s="244"/>
      <c r="E1889" s="244"/>
      <c r="F1889" s="244"/>
      <c r="G1889" s="244"/>
      <c r="H1889" s="244"/>
      <c r="I1889" s="244"/>
      <c r="J1889" s="244"/>
      <c r="K1889" s="244"/>
      <c r="L1889" s="244"/>
      <c r="M1889" s="244"/>
      <c r="N1889" s="244"/>
      <c r="O1889" s="244"/>
      <c r="P1889" s="244"/>
    </row>
    <row r="1890" spans="1:16" hidden="1" x14ac:dyDescent="0.35">
      <c r="A1890" s="244"/>
      <c r="B1890" s="244"/>
      <c r="C1890" s="244"/>
      <c r="D1890" s="244"/>
      <c r="E1890" s="244"/>
      <c r="F1890" s="244"/>
      <c r="G1890" s="244"/>
      <c r="H1890" s="244"/>
      <c r="I1890" s="244"/>
      <c r="J1890" s="244"/>
      <c r="K1890" s="244"/>
      <c r="L1890" s="244"/>
      <c r="M1890" s="244"/>
      <c r="N1890" s="244"/>
      <c r="O1890" s="244"/>
      <c r="P1890" s="244"/>
    </row>
    <row r="1891" spans="1:16" hidden="1" x14ac:dyDescent="0.35">
      <c r="A1891" s="244"/>
      <c r="B1891" s="244"/>
      <c r="C1891" s="244"/>
      <c r="D1891" s="244"/>
      <c r="E1891" s="244"/>
      <c r="F1891" s="244"/>
      <c r="G1891" s="244"/>
      <c r="H1891" s="244"/>
      <c r="I1891" s="244"/>
      <c r="J1891" s="244"/>
      <c r="K1891" s="244"/>
      <c r="L1891" s="244"/>
      <c r="M1891" s="244"/>
      <c r="N1891" s="244"/>
      <c r="O1891" s="244"/>
      <c r="P1891" s="244"/>
    </row>
    <row r="1892" spans="1:16" hidden="1" x14ac:dyDescent="0.35">
      <c r="A1892" s="244"/>
      <c r="B1892" s="244"/>
      <c r="C1892" s="244"/>
      <c r="D1892" s="244"/>
      <c r="E1892" s="244"/>
      <c r="F1892" s="244"/>
      <c r="G1892" s="244"/>
      <c r="H1892" s="244"/>
      <c r="I1892" s="244"/>
      <c r="J1892" s="244"/>
      <c r="K1892" s="244"/>
      <c r="L1892" s="244"/>
      <c r="M1892" s="244"/>
      <c r="N1892" s="244"/>
      <c r="O1892" s="244"/>
      <c r="P1892" s="244"/>
    </row>
    <row r="1893" spans="1:16" hidden="1" x14ac:dyDescent="0.35">
      <c r="A1893" s="244"/>
      <c r="B1893" s="244"/>
      <c r="C1893" s="244"/>
      <c r="D1893" s="244"/>
      <c r="E1893" s="244"/>
      <c r="F1893" s="244"/>
      <c r="G1893" s="244"/>
      <c r="H1893" s="244"/>
      <c r="I1893" s="244"/>
      <c r="J1893" s="244"/>
      <c r="K1893" s="244"/>
      <c r="L1893" s="244"/>
      <c r="M1893" s="244"/>
      <c r="N1893" s="244"/>
      <c r="O1893" s="244"/>
      <c r="P1893" s="244"/>
    </row>
    <row r="1894" spans="1:16" hidden="1" x14ac:dyDescent="0.35">
      <c r="A1894" s="244"/>
      <c r="B1894" s="244"/>
      <c r="C1894" s="244"/>
      <c r="D1894" s="244"/>
      <c r="E1894" s="244"/>
      <c r="F1894" s="244"/>
      <c r="G1894" s="244"/>
      <c r="H1894" s="244"/>
      <c r="I1894" s="244"/>
      <c r="J1894" s="244"/>
      <c r="K1894" s="244"/>
      <c r="L1894" s="244"/>
      <c r="M1894" s="244"/>
      <c r="N1894" s="244"/>
      <c r="O1894" s="244"/>
      <c r="P1894" s="244"/>
    </row>
    <row r="1895" spans="1:16" hidden="1" x14ac:dyDescent="0.35">
      <c r="A1895" s="244"/>
      <c r="B1895" s="244"/>
      <c r="C1895" s="244"/>
      <c r="D1895" s="244"/>
      <c r="E1895" s="244"/>
      <c r="F1895" s="244"/>
      <c r="G1895" s="244"/>
      <c r="H1895" s="244"/>
      <c r="I1895" s="244"/>
      <c r="J1895" s="244"/>
      <c r="K1895" s="244"/>
      <c r="L1895" s="244"/>
      <c r="M1895" s="244"/>
      <c r="N1895" s="244"/>
      <c r="O1895" s="244"/>
      <c r="P1895" s="244"/>
    </row>
    <row r="1896" spans="1:16" hidden="1" x14ac:dyDescent="0.35">
      <c r="A1896" s="244"/>
      <c r="B1896" s="244"/>
      <c r="C1896" s="244"/>
      <c r="D1896" s="244"/>
      <c r="E1896" s="244"/>
      <c r="F1896" s="244"/>
      <c r="G1896" s="244"/>
      <c r="H1896" s="244"/>
      <c r="I1896" s="244"/>
      <c r="J1896" s="244"/>
      <c r="K1896" s="244"/>
      <c r="L1896" s="244"/>
      <c r="M1896" s="244"/>
      <c r="N1896" s="244"/>
      <c r="O1896" s="244"/>
      <c r="P1896" s="244"/>
    </row>
    <row r="1897" spans="1:16" hidden="1" x14ac:dyDescent="0.35">
      <c r="A1897" s="244"/>
      <c r="B1897" s="244"/>
      <c r="C1897" s="244"/>
      <c r="D1897" s="244"/>
      <c r="E1897" s="244"/>
      <c r="F1897" s="244"/>
      <c r="G1897" s="244"/>
      <c r="H1897" s="244"/>
      <c r="I1897" s="244"/>
      <c r="J1897" s="244"/>
      <c r="K1897" s="244"/>
      <c r="L1897" s="244"/>
      <c r="M1897" s="244"/>
      <c r="N1897" s="244"/>
      <c r="O1897" s="244"/>
      <c r="P1897" s="244"/>
    </row>
    <row r="1898" spans="1:16" hidden="1" x14ac:dyDescent="0.35">
      <c r="A1898" s="244"/>
      <c r="B1898" s="244"/>
      <c r="C1898" s="244"/>
      <c r="D1898" s="244"/>
      <c r="E1898" s="244"/>
      <c r="F1898" s="244"/>
      <c r="G1898" s="244"/>
      <c r="H1898" s="244"/>
      <c r="I1898" s="244"/>
      <c r="J1898" s="244"/>
      <c r="K1898" s="244"/>
      <c r="L1898" s="244"/>
      <c r="M1898" s="244"/>
      <c r="N1898" s="244"/>
      <c r="O1898" s="244"/>
      <c r="P1898" s="244"/>
    </row>
    <row r="1899" spans="1:16" hidden="1" x14ac:dyDescent="0.35">
      <c r="A1899" s="244"/>
      <c r="B1899" s="244"/>
      <c r="C1899" s="244"/>
      <c r="D1899" s="244"/>
      <c r="E1899" s="244"/>
      <c r="F1899" s="244"/>
      <c r="G1899" s="244"/>
      <c r="H1899" s="244"/>
      <c r="I1899" s="244"/>
      <c r="J1899" s="244"/>
      <c r="K1899" s="244"/>
      <c r="L1899" s="244"/>
      <c r="M1899" s="244"/>
      <c r="N1899" s="244"/>
      <c r="O1899" s="244"/>
      <c r="P1899" s="244"/>
    </row>
    <row r="1900" spans="1:16" hidden="1" x14ac:dyDescent="0.35">
      <c r="A1900" s="244"/>
      <c r="B1900" s="244"/>
      <c r="C1900" s="244"/>
      <c r="D1900" s="244"/>
      <c r="E1900" s="244"/>
      <c r="F1900" s="244"/>
      <c r="G1900" s="244"/>
      <c r="H1900" s="244"/>
      <c r="I1900" s="244"/>
      <c r="J1900" s="244"/>
      <c r="K1900" s="244"/>
      <c r="L1900" s="244"/>
      <c r="M1900" s="244"/>
      <c r="N1900" s="244"/>
      <c r="O1900" s="244"/>
      <c r="P1900" s="244"/>
    </row>
    <row r="1901" spans="1:16" hidden="1" x14ac:dyDescent="0.35">
      <c r="A1901" s="244"/>
      <c r="B1901" s="244"/>
      <c r="C1901" s="244"/>
      <c r="D1901" s="244"/>
      <c r="E1901" s="244"/>
      <c r="F1901" s="244"/>
      <c r="G1901" s="244"/>
      <c r="H1901" s="244"/>
      <c r="I1901" s="244"/>
      <c r="J1901" s="244"/>
      <c r="K1901" s="244"/>
      <c r="L1901" s="244"/>
      <c r="M1901" s="244"/>
      <c r="N1901" s="244"/>
      <c r="O1901" s="244"/>
      <c r="P1901" s="244"/>
    </row>
    <row r="1902" spans="1:16" hidden="1" x14ac:dyDescent="0.35">
      <c r="A1902" s="244"/>
      <c r="B1902" s="244"/>
      <c r="C1902" s="244"/>
      <c r="D1902" s="244"/>
      <c r="E1902" s="244"/>
      <c r="F1902" s="244"/>
      <c r="G1902" s="244"/>
      <c r="H1902" s="244"/>
      <c r="I1902" s="244"/>
      <c r="J1902" s="244"/>
      <c r="K1902" s="244"/>
      <c r="L1902" s="244"/>
      <c r="M1902" s="244"/>
      <c r="N1902" s="244"/>
      <c r="O1902" s="244"/>
      <c r="P1902" s="244"/>
    </row>
    <row r="1903" spans="1:16" hidden="1" x14ac:dyDescent="0.35">
      <c r="A1903" s="244"/>
      <c r="B1903" s="244"/>
      <c r="C1903" s="244"/>
      <c r="D1903" s="244"/>
      <c r="E1903" s="244"/>
      <c r="F1903" s="244"/>
      <c r="G1903" s="244"/>
      <c r="H1903" s="244"/>
      <c r="I1903" s="244"/>
      <c r="J1903" s="244"/>
      <c r="K1903" s="244"/>
      <c r="L1903" s="244"/>
      <c r="M1903" s="244"/>
      <c r="N1903" s="244"/>
      <c r="O1903" s="244"/>
      <c r="P1903" s="244"/>
    </row>
    <row r="1904" spans="1:16" hidden="1" x14ac:dyDescent="0.35">
      <c r="A1904" s="244"/>
      <c r="B1904" s="244"/>
      <c r="C1904" s="244"/>
      <c r="D1904" s="244"/>
      <c r="E1904" s="244"/>
      <c r="F1904" s="244"/>
      <c r="G1904" s="244"/>
      <c r="H1904" s="244"/>
      <c r="I1904" s="244"/>
      <c r="J1904" s="244"/>
      <c r="K1904" s="244"/>
      <c r="L1904" s="244"/>
      <c r="M1904" s="244"/>
      <c r="N1904" s="244"/>
      <c r="O1904" s="244"/>
      <c r="P1904" s="244"/>
    </row>
    <row r="1905" spans="1:16" hidden="1" x14ac:dyDescent="0.35">
      <c r="A1905" s="244"/>
      <c r="B1905" s="244"/>
      <c r="C1905" s="244"/>
      <c r="D1905" s="244"/>
      <c r="E1905" s="244"/>
      <c r="F1905" s="244"/>
      <c r="G1905" s="244"/>
      <c r="H1905" s="244"/>
      <c r="I1905" s="244"/>
      <c r="J1905" s="244"/>
      <c r="K1905" s="244"/>
      <c r="L1905" s="244"/>
      <c r="M1905" s="244"/>
      <c r="N1905" s="244"/>
      <c r="O1905" s="244"/>
      <c r="P1905" s="244"/>
    </row>
    <row r="1906" spans="1:16" hidden="1" x14ac:dyDescent="0.35">
      <c r="A1906" s="244"/>
      <c r="B1906" s="244"/>
      <c r="C1906" s="244"/>
      <c r="D1906" s="244"/>
      <c r="E1906" s="244"/>
      <c r="F1906" s="244"/>
      <c r="G1906" s="244"/>
      <c r="H1906" s="244"/>
      <c r="I1906" s="244"/>
      <c r="J1906" s="244"/>
      <c r="K1906" s="244"/>
      <c r="L1906" s="244"/>
      <c r="M1906" s="244"/>
      <c r="N1906" s="244"/>
      <c r="O1906" s="244"/>
      <c r="P1906" s="244"/>
    </row>
    <row r="1907" spans="1:16" hidden="1" x14ac:dyDescent="0.35">
      <c r="A1907" s="244"/>
      <c r="B1907" s="244"/>
      <c r="C1907" s="244"/>
      <c r="D1907" s="244"/>
      <c r="E1907" s="244"/>
      <c r="F1907" s="244"/>
      <c r="G1907" s="244"/>
      <c r="H1907" s="244"/>
      <c r="I1907" s="244"/>
      <c r="J1907" s="244"/>
      <c r="K1907" s="244"/>
      <c r="L1907" s="244"/>
      <c r="M1907" s="244"/>
      <c r="N1907" s="244"/>
      <c r="O1907" s="244"/>
      <c r="P1907" s="244"/>
    </row>
    <row r="1908" spans="1:16" hidden="1" x14ac:dyDescent="0.35">
      <c r="A1908" s="244"/>
      <c r="B1908" s="244"/>
      <c r="C1908" s="244"/>
      <c r="D1908" s="244"/>
      <c r="E1908" s="244"/>
      <c r="F1908" s="244"/>
      <c r="G1908" s="244"/>
      <c r="H1908" s="244"/>
      <c r="I1908" s="244"/>
      <c r="J1908" s="244"/>
      <c r="K1908" s="244"/>
      <c r="L1908" s="244"/>
      <c r="M1908" s="244"/>
      <c r="N1908" s="244"/>
      <c r="O1908" s="244"/>
      <c r="P1908" s="244"/>
    </row>
    <row r="1909" spans="1:16" hidden="1" x14ac:dyDescent="0.35">
      <c r="A1909" s="244"/>
      <c r="B1909" s="244"/>
      <c r="C1909" s="244"/>
      <c r="D1909" s="244"/>
      <c r="E1909" s="244"/>
      <c r="F1909" s="244"/>
      <c r="G1909" s="244"/>
      <c r="H1909" s="244"/>
      <c r="I1909" s="244"/>
      <c r="J1909" s="244"/>
      <c r="K1909" s="244"/>
      <c r="L1909" s="244"/>
      <c r="M1909" s="244"/>
      <c r="N1909" s="244"/>
      <c r="O1909" s="244"/>
      <c r="P1909" s="244"/>
    </row>
    <row r="1910" spans="1:16" hidden="1" x14ac:dyDescent="0.35">
      <c r="A1910" s="244"/>
      <c r="B1910" s="244"/>
      <c r="C1910" s="244"/>
      <c r="D1910" s="244"/>
      <c r="E1910" s="244"/>
      <c r="F1910" s="244"/>
      <c r="G1910" s="244"/>
      <c r="H1910" s="244"/>
      <c r="I1910" s="244"/>
      <c r="J1910" s="244"/>
      <c r="K1910" s="244"/>
      <c r="L1910" s="244"/>
      <c r="M1910" s="244"/>
      <c r="N1910" s="244"/>
      <c r="O1910" s="244"/>
      <c r="P1910" s="244"/>
    </row>
    <row r="1911" spans="1:16" hidden="1" x14ac:dyDescent="0.35">
      <c r="A1911" s="244"/>
      <c r="B1911" s="244"/>
      <c r="C1911" s="244"/>
      <c r="D1911" s="244"/>
      <c r="E1911" s="244"/>
      <c r="F1911" s="244"/>
      <c r="G1911" s="244"/>
      <c r="H1911" s="244"/>
      <c r="I1911" s="244"/>
      <c r="J1911" s="244"/>
      <c r="K1911" s="244"/>
      <c r="L1911" s="244"/>
      <c r="M1911" s="244"/>
      <c r="N1911" s="244"/>
      <c r="O1911" s="244"/>
      <c r="P1911" s="244"/>
    </row>
    <row r="1912" spans="1:16" hidden="1" x14ac:dyDescent="0.35">
      <c r="A1912" s="244"/>
      <c r="B1912" s="244"/>
      <c r="C1912" s="244"/>
      <c r="D1912" s="244"/>
      <c r="E1912" s="244"/>
      <c r="F1912" s="244"/>
      <c r="G1912" s="244"/>
      <c r="H1912" s="244"/>
      <c r="I1912" s="244"/>
      <c r="J1912" s="244"/>
      <c r="K1912" s="244"/>
      <c r="L1912" s="244"/>
      <c r="M1912" s="244"/>
      <c r="N1912" s="244"/>
      <c r="O1912" s="244"/>
      <c r="P1912" s="244"/>
    </row>
    <row r="1913" spans="1:16" hidden="1" x14ac:dyDescent="0.35">
      <c r="E1913" s="244"/>
      <c r="F1913" s="244"/>
      <c r="G1913" s="244"/>
      <c r="H1913" s="244"/>
      <c r="I1913" s="244"/>
      <c r="J1913" s="244"/>
      <c r="K1913" s="244"/>
      <c r="L1913" s="244"/>
      <c r="M1913" s="244"/>
      <c r="N1913" s="244"/>
      <c r="O1913" s="244"/>
      <c r="P1913" s="244"/>
    </row>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sheetData>
  <conditionalFormatting sqref="J3:R3">
    <cfRule type="cellIs" dxfId="10" priority="11" operator="equal">
      <formula>"Post-Fcst"</formula>
    </cfRule>
    <cfRule type="cellIs" dxfId="9" priority="12" operator="equal">
      <formula>"Forecast"</formula>
    </cfRule>
    <cfRule type="cellIs" dxfId="8" priority="1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99CCFF"/>
    <pageSetUpPr fitToPage="1"/>
  </sheetPr>
  <dimension ref="A1:R67"/>
  <sheetViews>
    <sheetView showGridLines="0" view="pageBreakPreview" zoomScale="60" zoomScaleNormal="100" workbookViewId="0">
      <pane xSplit="9" ySplit="5" topLeftCell="J6" activePane="bottomRight" state="frozen"/>
      <selection pane="topRight"/>
      <selection pane="bottomLeft"/>
      <selection pane="bottomRight" activeCell="F11" sqref="F11"/>
    </sheetView>
  </sheetViews>
  <sheetFormatPr defaultColWidth="0" defaultRowHeight="14.5" zeroHeight="1" x14ac:dyDescent="0.35"/>
  <cols>
    <col min="1" max="4" width="1.1796875" customWidth="1"/>
    <col min="5" max="5" width="114.54296875" bestFit="1" customWidth="1"/>
    <col min="6" max="6" width="14.1796875" customWidth="1"/>
    <col min="7" max="7" width="11.1796875" customWidth="1"/>
    <col min="8" max="8" width="12.7265625" bestFit="1" customWidth="1"/>
    <col min="9" max="9" width="1.453125" customWidth="1"/>
    <col min="10" max="18" width="11.81640625" customWidth="1"/>
    <col min="19" max="16384" width="8.81640625" hidden="1"/>
  </cols>
  <sheetData>
    <row r="1" spans="1:18" s="183" customFormat="1" ht="25" x14ac:dyDescent="0.5">
      <c r="A1" s="62" t="str">
        <f ca="1" xml:space="preserve"> RIGHT(CELL("filename", A1), LEN(CELL("filename", A1)) - SEARCH("]", CELL("filename", A1)))</f>
        <v>Outputs</v>
      </c>
      <c r="B1" s="63"/>
      <c r="C1" s="64"/>
      <c r="D1" s="63"/>
      <c r="E1" s="65"/>
      <c r="F1" s="63"/>
      <c r="G1" s="63"/>
      <c r="H1" s="63"/>
      <c r="I1" s="63"/>
      <c r="J1" s="63"/>
      <c r="K1" s="63"/>
      <c r="L1" s="63"/>
      <c r="M1" s="63"/>
      <c r="N1" s="63"/>
      <c r="O1" s="63"/>
      <c r="P1" s="63"/>
      <c r="Q1" s="63"/>
      <c r="R1" s="63"/>
    </row>
    <row r="2" spans="1:18" s="183" customFormat="1" ht="14"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s="183" customFormat="1" ht="14" x14ac:dyDescent="0.35">
      <c r="A3" s="8"/>
      <c r="B3" s="1"/>
      <c r="C3" s="2"/>
      <c r="D3" s="9"/>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s="183" customFormat="1" ht="14"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s="183" customFormat="1" ht="14" x14ac:dyDescent="0.35">
      <c r="A5" s="12"/>
      <c r="B5" s="12"/>
      <c r="C5" s="4"/>
      <c r="D5" s="11"/>
      <c r="E5" s="108" t="str">
        <f xml:space="preserve"> Time!E$5</f>
        <v>Model column counter</v>
      </c>
      <c r="F5" s="14" t="s">
        <v>100</v>
      </c>
      <c r="G5" s="1" t="s">
        <v>101</v>
      </c>
      <c r="H5" s="14" t="s">
        <v>102</v>
      </c>
      <c r="I5" s="104"/>
      <c r="J5" s="205">
        <f xml:space="preserve"> Time!J$8</f>
        <v>1</v>
      </c>
      <c r="K5" s="205">
        <f xml:space="preserve"> Time!K$8</f>
        <v>2</v>
      </c>
      <c r="L5" s="205">
        <f xml:space="preserve"> Time!L$8</f>
        <v>3</v>
      </c>
      <c r="M5" s="205">
        <f xml:space="preserve"> Time!M$8</f>
        <v>4</v>
      </c>
      <c r="N5" s="205">
        <f xml:space="preserve"> Time!N$8</f>
        <v>5</v>
      </c>
      <c r="O5" s="205">
        <f xml:space="preserve"> Time!O$8</f>
        <v>6</v>
      </c>
      <c r="P5" s="205">
        <f xml:space="preserve"> Time!P$8</f>
        <v>7</v>
      </c>
      <c r="Q5" s="205">
        <f xml:space="preserve"> Time!Q$8</f>
        <v>8</v>
      </c>
      <c r="R5" s="205">
        <f xml:space="preserve"> Time!R$8</f>
        <v>9</v>
      </c>
    </row>
    <row r="6" spans="1:18" s="183" customFormat="1" ht="14" x14ac:dyDescent="0.35">
      <c r="A6" s="12"/>
      <c r="B6" s="12"/>
      <c r="C6" s="4"/>
      <c r="D6" s="11"/>
      <c r="E6" s="108"/>
      <c r="F6" s="14"/>
      <c r="G6" s="1"/>
      <c r="H6" s="14"/>
      <c r="I6" s="104"/>
      <c r="J6" s="136"/>
      <c r="K6" s="136"/>
      <c r="L6" s="136"/>
      <c r="M6" s="136"/>
      <c r="N6" s="136"/>
      <c r="O6" s="136"/>
      <c r="P6" s="136"/>
      <c r="Q6" s="136"/>
      <c r="R6" s="136"/>
    </row>
    <row r="7" spans="1:18" s="183" customFormat="1" ht="14" x14ac:dyDescent="0.35">
      <c r="A7" s="72" t="s">
        <v>335</v>
      </c>
      <c r="B7" s="72"/>
      <c r="C7" s="72"/>
      <c r="D7" s="72"/>
      <c r="E7" s="72"/>
      <c r="F7" s="72"/>
      <c r="G7" s="72"/>
      <c r="H7" s="72"/>
      <c r="I7" s="72"/>
      <c r="J7" s="72"/>
      <c r="K7" s="72"/>
      <c r="L7" s="72"/>
      <c r="M7" s="72"/>
      <c r="N7" s="72"/>
      <c r="O7" s="72"/>
      <c r="P7" s="72"/>
      <c r="Q7" s="72"/>
      <c r="R7" s="72"/>
    </row>
    <row r="8" spans="1:18" s="183" customFormat="1" ht="14" x14ac:dyDescent="0.35">
      <c r="A8" s="244"/>
      <c r="B8" s="244"/>
      <c r="C8" s="244"/>
      <c r="D8" s="244"/>
      <c r="E8" s="244"/>
      <c r="F8" s="244"/>
      <c r="G8" s="244"/>
      <c r="H8" s="244"/>
      <c r="I8" s="244"/>
      <c r="J8" s="244"/>
      <c r="K8" s="244"/>
      <c r="L8" s="244"/>
      <c r="M8" s="244"/>
      <c r="N8" s="244"/>
      <c r="O8" s="244"/>
      <c r="P8" s="244"/>
      <c r="Q8" s="244"/>
      <c r="R8" s="244"/>
    </row>
    <row r="9" spans="1:18" s="183" customFormat="1" ht="14" x14ac:dyDescent="0.35">
      <c r="A9" s="244"/>
      <c r="B9" s="244"/>
      <c r="C9" s="244"/>
      <c r="D9" s="172" t="s">
        <v>173</v>
      </c>
      <c r="E9" s="244"/>
      <c r="F9" s="244"/>
      <c r="G9" s="244"/>
      <c r="H9" s="244"/>
      <c r="I9" s="244"/>
      <c r="J9" s="244"/>
      <c r="K9" s="244"/>
      <c r="L9" s="244"/>
      <c r="M9" s="244"/>
      <c r="N9" s="244"/>
      <c r="O9" s="244"/>
      <c r="P9" s="244"/>
      <c r="Q9" s="244"/>
      <c r="R9" s="244"/>
    </row>
    <row r="10" spans="1:18" s="108" customFormat="1" ht="13" x14ac:dyDescent="0.35">
      <c r="A10" s="8"/>
      <c r="B10" s="1"/>
      <c r="C10" s="2"/>
      <c r="D10" s="9"/>
      <c r="E10" s="10"/>
      <c r="F10" s="10"/>
      <c r="G10" s="10"/>
      <c r="H10" s="10"/>
      <c r="I10" s="10"/>
      <c r="J10" s="10"/>
      <c r="K10" s="10"/>
      <c r="L10" s="10"/>
      <c r="M10" s="10"/>
      <c r="N10" s="10"/>
      <c r="O10" s="10"/>
      <c r="P10" s="10"/>
      <c r="Q10" s="10"/>
      <c r="R10" s="10"/>
    </row>
    <row r="11" spans="1:18" s="104" customFormat="1" ht="12.5" x14ac:dyDescent="0.35">
      <c r="E11" s="13" t="str">
        <f xml:space="preserve"> Calc!E$126</f>
        <v>Company 1 revenue adjustment for [funded scheme 1] incl. financing adjustment - water resources (17-18 FYA CPIH deflated prices)</v>
      </c>
      <c r="F11" s="140">
        <f xml:space="preserve"> Calc!F$126</f>
        <v>0</v>
      </c>
      <c r="G11" s="13" t="str">
        <f xml:space="preserve"> Calc!G$126</f>
        <v>£m</v>
      </c>
      <c r="H11" s="140"/>
      <c r="I11" s="13">
        <f xml:space="preserve"> Calc!I$126</f>
        <v>0</v>
      </c>
      <c r="J11" s="13"/>
      <c r="K11" s="13"/>
      <c r="L11" s="13"/>
      <c r="M11" s="13"/>
      <c r="N11" s="13"/>
      <c r="O11" s="13"/>
      <c r="P11" s="13"/>
      <c r="Q11" s="13"/>
      <c r="R11" s="13"/>
    </row>
    <row r="12" spans="1:18" s="104" customFormat="1" ht="12.5" x14ac:dyDescent="0.35">
      <c r="E12" s="13"/>
      <c r="F12" s="13"/>
      <c r="G12" s="13"/>
      <c r="H12" s="13"/>
      <c r="I12" s="13"/>
      <c r="J12" s="13"/>
      <c r="K12" s="13"/>
      <c r="L12" s="13"/>
      <c r="M12" s="13"/>
      <c r="N12" s="13"/>
      <c r="O12" s="13"/>
      <c r="P12" s="13"/>
      <c r="Q12" s="13"/>
      <c r="R12" s="13"/>
    </row>
    <row r="13" spans="1:18" s="139" customFormat="1" ht="12.5" x14ac:dyDescent="0.35">
      <c r="E13" s="13" t="str">
        <f xml:space="preserve"> Calc!E$132</f>
        <v>Company 1 RCV adjustment for [funded scheme 1] incl. financing adjustment - water resources (17-18 FYA CPIH deflated prices)</v>
      </c>
      <c r="F13" s="140">
        <f xml:space="preserve"> Calc!F$132</f>
        <v>0</v>
      </c>
      <c r="G13" s="13" t="str">
        <f xml:space="preserve"> Calc!G$132</f>
        <v>£m</v>
      </c>
      <c r="H13" s="140"/>
      <c r="I13" s="140"/>
      <c r="J13" s="140"/>
      <c r="K13" s="140"/>
      <c r="L13" s="140"/>
      <c r="M13" s="140"/>
      <c r="N13" s="140"/>
      <c r="O13" s="140"/>
      <c r="P13" s="140"/>
      <c r="Q13" s="140"/>
      <c r="R13" s="140"/>
    </row>
    <row r="14" spans="1:18" s="108" customFormat="1" ht="12.5" x14ac:dyDescent="0.35">
      <c r="H14" s="142"/>
      <c r="I14" s="142"/>
      <c r="J14" s="142"/>
      <c r="K14" s="142"/>
      <c r="L14" s="142"/>
      <c r="M14" s="142"/>
      <c r="N14" s="142"/>
      <c r="O14" s="142"/>
      <c r="P14" s="142"/>
      <c r="Q14" s="142"/>
      <c r="R14" s="142"/>
    </row>
    <row r="15" spans="1:18" s="139" customFormat="1" ht="12.5" x14ac:dyDescent="0.35">
      <c r="E15" s="139" t="str">
        <f xml:space="preserve"> Calc!E$241</f>
        <v>Company 1 revenue adjustment for [funded scheme 1] incl. financing adjustment - water network plus (17-18 FYA CPIH deflated prices)</v>
      </c>
      <c r="F15" s="140">
        <f xml:space="preserve"> Calc!F$241</f>
        <v>0</v>
      </c>
      <c r="G15" s="139" t="str">
        <f xml:space="preserve"> Calc!G$241</f>
        <v>£m</v>
      </c>
      <c r="I15" s="140"/>
      <c r="J15" s="140"/>
      <c r="K15" s="140"/>
      <c r="L15" s="140"/>
      <c r="M15" s="140"/>
      <c r="N15" s="140"/>
      <c r="O15" s="140"/>
      <c r="P15" s="140"/>
      <c r="Q15" s="140"/>
      <c r="R15" s="140"/>
    </row>
    <row r="16" spans="1:18" s="139" customFormat="1" ht="12.5" x14ac:dyDescent="0.35">
      <c r="H16" s="140"/>
      <c r="I16" s="140"/>
      <c r="J16" s="140"/>
      <c r="K16" s="140"/>
      <c r="L16" s="140"/>
      <c r="M16" s="140"/>
      <c r="N16" s="140"/>
      <c r="O16" s="140"/>
      <c r="P16" s="140"/>
      <c r="Q16" s="140"/>
      <c r="R16" s="140"/>
    </row>
    <row r="17" spans="1:18" s="139" customFormat="1" ht="12.5" x14ac:dyDescent="0.35">
      <c r="E17" s="139" t="str">
        <f xml:space="preserve"> Calc!E$247</f>
        <v>Company 1 RCV adjustment for [funded scheme 1] incl. financing adjustment - water network plus (17-18 FYA CPIH deflated prices)</v>
      </c>
      <c r="F17" s="140">
        <f xml:space="preserve"> Calc!F$247</f>
        <v>0</v>
      </c>
      <c r="G17" s="139" t="str">
        <f xml:space="preserve"> Calc!G$247</f>
        <v>£m</v>
      </c>
    </row>
    <row r="18" spans="1:18" s="139" customFormat="1" ht="12.5" x14ac:dyDescent="0.35">
      <c r="F18" s="140"/>
    </row>
    <row r="19" spans="1:18" s="139" customFormat="1" ht="14" x14ac:dyDescent="0.35">
      <c r="D19" s="172" t="s">
        <v>219</v>
      </c>
      <c r="F19" s="140"/>
    </row>
    <row r="20" spans="1:18" s="139" customFormat="1" ht="12.5" x14ac:dyDescent="0.35">
      <c r="F20" s="140"/>
    </row>
    <row r="21" spans="1:18" s="139" customFormat="1" ht="12.5" x14ac:dyDescent="0.35">
      <c r="E21" s="139" t="str">
        <f xml:space="preserve"> Calc!E$358</f>
        <v>Company 2 revenue adjustment for [funded scheme 1] incl. financing adjustment - water resources (17-18 FYA CPIH deflated prices)</v>
      </c>
      <c r="F21" s="182">
        <f xml:space="preserve"> Calc!F$358</f>
        <v>0</v>
      </c>
      <c r="G21" s="139" t="str">
        <f xml:space="preserve"> Calc!G$358</f>
        <v>£m</v>
      </c>
    </row>
    <row r="22" spans="1:18" s="139" customFormat="1" ht="12.5" x14ac:dyDescent="0.35">
      <c r="F22" s="140"/>
    </row>
    <row r="23" spans="1:18" s="139" customFormat="1" ht="12.5" x14ac:dyDescent="0.35">
      <c r="E23" s="139" t="str">
        <f xml:space="preserve"> Calc!E$364</f>
        <v>Company 2 RCV adjustment for [funded scheme 1] incl. financing adjustment - water resources (17-18 FYA CPIH deflated prices)</v>
      </c>
      <c r="F23" s="182">
        <f xml:space="preserve"> Calc!F$364</f>
        <v>0</v>
      </c>
      <c r="G23" s="139" t="str">
        <f xml:space="preserve"> Calc!G$364</f>
        <v>£m</v>
      </c>
    </row>
    <row r="24" spans="1:18" s="139" customFormat="1" ht="12.5" x14ac:dyDescent="0.35">
      <c r="F24" s="182"/>
    </row>
    <row r="25" spans="1:18" s="139" customFormat="1" ht="12.5" x14ac:dyDescent="0.35">
      <c r="E25" s="139" t="str">
        <f xml:space="preserve"> Calc!E$473</f>
        <v>Company 2 revenue adjustment for [funded scheme 1] incl. financing adjustment - water network plus (17-18 FYA CPIH deflated prices)</v>
      </c>
      <c r="F25" s="140">
        <f xml:space="preserve"> Calc!F$473</f>
        <v>0</v>
      </c>
      <c r="G25" s="139" t="str">
        <f xml:space="preserve"> Calc!G$473</f>
        <v>£m</v>
      </c>
    </row>
    <row r="26" spans="1:18" s="139" customFormat="1" ht="12.5" x14ac:dyDescent="0.35">
      <c r="F26" s="182"/>
    </row>
    <row r="27" spans="1:18" s="139" customFormat="1" ht="12.5" x14ac:dyDescent="0.35">
      <c r="E27" s="139" t="str">
        <f xml:space="preserve"> Calc!E$479</f>
        <v>Company 2 RCV adjustment for [funded scheme 1] incl. financing adjustment - water network plus (17-18 FYA CPIH deflated prices)</v>
      </c>
      <c r="F27" s="140">
        <f xml:space="preserve"> Calc!F$479</f>
        <v>0</v>
      </c>
      <c r="G27" s="139" t="str">
        <f xml:space="preserve"> Calc!G$479</f>
        <v>£m</v>
      </c>
    </row>
    <row r="28" spans="1:18" s="139" customFormat="1" ht="12.5" x14ac:dyDescent="0.35">
      <c r="F28" s="140"/>
    </row>
    <row r="29" spans="1:18" s="139" customFormat="1" ht="13" x14ac:dyDescent="0.35">
      <c r="A29" s="72" t="s">
        <v>336</v>
      </c>
      <c r="B29" s="72"/>
      <c r="C29" s="72"/>
      <c r="D29" s="72"/>
      <c r="E29" s="72"/>
      <c r="F29" s="72"/>
      <c r="G29" s="72"/>
      <c r="H29" s="72"/>
      <c r="I29" s="72"/>
      <c r="J29" s="72"/>
      <c r="K29" s="72"/>
      <c r="L29" s="72"/>
      <c r="M29" s="72"/>
      <c r="N29" s="72"/>
      <c r="O29" s="72"/>
      <c r="P29" s="72"/>
      <c r="Q29" s="72"/>
      <c r="R29" s="72"/>
    </row>
    <row r="30" spans="1:18" s="139" customFormat="1" ht="12.5" x14ac:dyDescent="0.35">
      <c r="F30" s="140"/>
    </row>
    <row r="31" spans="1:18" s="183" customFormat="1" ht="14" x14ac:dyDescent="0.35">
      <c r="A31" s="244"/>
      <c r="B31" s="244"/>
      <c r="C31" s="244"/>
      <c r="D31" s="172" t="s">
        <v>261</v>
      </c>
      <c r="E31" s="244"/>
      <c r="F31" s="244"/>
      <c r="G31" s="244"/>
      <c r="H31" s="244"/>
      <c r="I31" s="244"/>
      <c r="J31" s="244"/>
      <c r="K31" s="244"/>
      <c r="L31" s="244"/>
      <c r="M31" s="244"/>
      <c r="N31" s="244"/>
      <c r="O31" s="244"/>
      <c r="P31" s="244"/>
      <c r="Q31" s="244"/>
      <c r="R31" s="244"/>
    </row>
    <row r="32" spans="1:18" s="108" customFormat="1" ht="13" x14ac:dyDescent="0.35">
      <c r="A32" s="8"/>
      <c r="B32" s="1"/>
      <c r="C32" s="2"/>
      <c r="D32" s="9"/>
      <c r="E32" s="10"/>
      <c r="F32" s="10"/>
      <c r="G32" s="10"/>
      <c r="H32" s="10"/>
      <c r="I32" s="10"/>
      <c r="J32" s="10"/>
      <c r="K32" s="10"/>
      <c r="L32" s="10"/>
      <c r="M32" s="10"/>
      <c r="N32" s="10"/>
      <c r="O32" s="10"/>
      <c r="P32" s="10"/>
      <c r="Q32" s="10"/>
      <c r="R32" s="10"/>
    </row>
    <row r="33" spans="4:18" s="104" customFormat="1" ht="12.5" x14ac:dyDescent="0.35">
      <c r="E33" s="201" t="str">
        <f xml:space="preserve"> Calc!E$598</f>
        <v>Company 3 revenue adjustment for [unfunded scheme 1] incl. financing adjustment - water resources (17-18 FYA CPIH deflated prices)</v>
      </c>
      <c r="F33" s="140">
        <f xml:space="preserve"> Calc!F$598</f>
        <v>0</v>
      </c>
      <c r="G33" s="201" t="str">
        <f xml:space="preserve"> Calc!G$598</f>
        <v>£m</v>
      </c>
      <c r="H33" s="140"/>
      <c r="I33" s="13"/>
      <c r="J33" s="13"/>
      <c r="K33" s="13"/>
      <c r="L33" s="13"/>
      <c r="M33" s="13"/>
      <c r="N33" s="13"/>
      <c r="O33" s="13"/>
      <c r="P33" s="13"/>
      <c r="Q33" s="13"/>
      <c r="R33" s="13"/>
    </row>
    <row r="34" spans="4:18" s="104" customFormat="1" ht="12.5" x14ac:dyDescent="0.35">
      <c r="E34" s="13"/>
      <c r="F34" s="13"/>
      <c r="G34" s="13"/>
      <c r="H34" s="13"/>
      <c r="I34" s="13"/>
      <c r="J34" s="13"/>
      <c r="K34" s="13"/>
      <c r="L34" s="13"/>
      <c r="M34" s="13"/>
      <c r="N34" s="13"/>
      <c r="O34" s="13"/>
      <c r="P34" s="13"/>
      <c r="Q34" s="13"/>
      <c r="R34" s="13"/>
    </row>
    <row r="35" spans="4:18" s="139" customFormat="1" ht="12.5" x14ac:dyDescent="0.35">
      <c r="E35" s="201" t="str">
        <f xml:space="preserve"> Calc!E$604</f>
        <v>Company 3 RCV adjustment for [unfunded scheme 1] incl. financing adjustment - water resources (17-18 FYA CPIH deflated prices)</v>
      </c>
      <c r="F35" s="140">
        <f xml:space="preserve"> Calc!F$604</f>
        <v>0</v>
      </c>
      <c r="G35" s="201" t="str">
        <f xml:space="preserve"> Calc!G$604</f>
        <v>£m</v>
      </c>
      <c r="H35" s="140"/>
      <c r="I35" s="140"/>
      <c r="J35" s="140"/>
      <c r="K35" s="140"/>
      <c r="L35" s="140"/>
      <c r="M35" s="140"/>
      <c r="N35" s="140"/>
      <c r="O35" s="140"/>
      <c r="P35" s="140"/>
      <c r="Q35" s="140"/>
      <c r="R35" s="140"/>
    </row>
    <row r="36" spans="4:18" s="108" customFormat="1" ht="12.5" x14ac:dyDescent="0.35">
      <c r="H36" s="142"/>
      <c r="I36" s="142"/>
      <c r="J36" s="142"/>
      <c r="K36" s="142"/>
      <c r="L36" s="142"/>
      <c r="M36" s="142"/>
      <c r="N36" s="142"/>
      <c r="O36" s="142"/>
      <c r="P36" s="142"/>
      <c r="Q36" s="142"/>
      <c r="R36" s="142"/>
    </row>
    <row r="37" spans="4:18" s="139" customFormat="1" ht="12.5" x14ac:dyDescent="0.35">
      <c r="E37" s="139" t="str">
        <f xml:space="preserve"> Calc!E$711</f>
        <v>Company 3 revenue adjustment for [unfunded scheme 1] incl. financing adjustment - water network plus (17-18 FYA CPIH deflated prices)</v>
      </c>
      <c r="F37" s="140">
        <f xml:space="preserve"> Calc!F$711</f>
        <v>0</v>
      </c>
      <c r="G37" s="139" t="str">
        <f xml:space="preserve"> Calc!G$711</f>
        <v>£m</v>
      </c>
      <c r="I37" s="140"/>
      <c r="J37" s="140"/>
      <c r="K37" s="140"/>
      <c r="L37" s="140"/>
      <c r="M37" s="140"/>
      <c r="N37" s="140"/>
      <c r="O37" s="140"/>
      <c r="P37" s="140"/>
      <c r="Q37" s="140"/>
      <c r="R37" s="140"/>
    </row>
    <row r="38" spans="4:18" s="139" customFormat="1" ht="12.5" x14ac:dyDescent="0.35">
      <c r="H38" s="140"/>
      <c r="I38" s="140"/>
      <c r="J38" s="140"/>
      <c r="K38" s="140"/>
      <c r="L38" s="140"/>
      <c r="M38" s="140"/>
      <c r="N38" s="140"/>
      <c r="O38" s="140"/>
      <c r="P38" s="140"/>
      <c r="Q38" s="140"/>
      <c r="R38" s="140"/>
    </row>
    <row r="39" spans="4:18" s="139" customFormat="1" ht="12.5" x14ac:dyDescent="0.35">
      <c r="E39" s="139" t="str">
        <f xml:space="preserve"> Calc!E$717</f>
        <v>Company 3 RCV adjustment for [unfunded scheme 1] incl. financing adjustment - water network plus (17-18 FYA CPIH deflated prices)</v>
      </c>
      <c r="F39" s="140">
        <f xml:space="preserve"> Calc!F$717</f>
        <v>0</v>
      </c>
      <c r="G39" s="139" t="str">
        <f xml:space="preserve"> Calc!G$717</f>
        <v>£m</v>
      </c>
    </row>
    <row r="40" spans="4:18" s="139" customFormat="1" ht="12.5" x14ac:dyDescent="0.35">
      <c r="F40" s="140"/>
    </row>
    <row r="41" spans="4:18" s="139" customFormat="1" ht="14" x14ac:dyDescent="0.35">
      <c r="D41" s="172" t="s">
        <v>298</v>
      </c>
      <c r="F41" s="140"/>
    </row>
    <row r="42" spans="4:18" s="139" customFormat="1" ht="12.5" x14ac:dyDescent="0.35">
      <c r="F42" s="140"/>
    </row>
    <row r="43" spans="4:18" s="139" customFormat="1" ht="12.5" x14ac:dyDescent="0.35">
      <c r="E43" s="139" t="str">
        <f xml:space="preserve"> Calc!E$826</f>
        <v>Company 4 revenue adjustment for [unfunded scheme 1] incl. financing adjustment - water resources (17-18 FYA CPIH deflated prices)</v>
      </c>
      <c r="F43" s="182">
        <f xml:space="preserve"> Calc!F$826</f>
        <v>0</v>
      </c>
      <c r="G43" s="139" t="str">
        <f xml:space="preserve"> Calc!G$826</f>
        <v>£m</v>
      </c>
    </row>
    <row r="44" spans="4:18" s="139" customFormat="1" ht="12.5" x14ac:dyDescent="0.35">
      <c r="F44" s="140"/>
    </row>
    <row r="45" spans="4:18" s="139" customFormat="1" ht="12.5" x14ac:dyDescent="0.35">
      <c r="E45" s="139" t="str">
        <f xml:space="preserve"> Calc!E$832</f>
        <v>Company 4 RCV adjustment for [unfunded scheme 1] incl. financing adjustment - water resources (17-18 FYA CPIH deflated prices)</v>
      </c>
      <c r="F45" s="182">
        <f xml:space="preserve"> Calc!F$832</f>
        <v>0</v>
      </c>
      <c r="G45" s="139" t="str">
        <f xml:space="preserve"> Calc!G$832</f>
        <v>£m</v>
      </c>
    </row>
    <row r="46" spans="4:18" s="139" customFormat="1" ht="12.5" x14ac:dyDescent="0.35">
      <c r="F46" s="182"/>
    </row>
    <row r="47" spans="4:18" s="139" customFormat="1" ht="12.5" x14ac:dyDescent="0.35">
      <c r="E47" s="139" t="str">
        <f xml:space="preserve"> Calc!E$939</f>
        <v>Company 4 revenue adjustment for [unfunded scheme 1] incl. financing adjustment - water network plus (17-18 FYA CPIH deflated prices)</v>
      </c>
      <c r="F47" s="140">
        <f xml:space="preserve"> Calc!F$939</f>
        <v>0</v>
      </c>
      <c r="G47" s="139" t="str">
        <f xml:space="preserve"> Calc!G$939</f>
        <v>£m</v>
      </c>
    </row>
    <row r="48" spans="4:18" s="139" customFormat="1" ht="12.5" x14ac:dyDescent="0.35">
      <c r="F48" s="182"/>
    </row>
    <row r="49" spans="1:18" s="139" customFormat="1" ht="12.5" x14ac:dyDescent="0.35">
      <c r="E49" s="139" t="str">
        <f xml:space="preserve"> Calc!E$945</f>
        <v>Company 4 RCV adjustment for [unfunded scheme 1] incl. financing adjustment - water network plus (17-18 FYA CPIH deflated prices)</v>
      </c>
      <c r="F49" s="140">
        <f xml:space="preserve"> Calc!F$945</f>
        <v>0</v>
      </c>
      <c r="G49" s="139" t="str">
        <f xml:space="preserve"> Calc!G$945</f>
        <v>£m</v>
      </c>
    </row>
    <row r="50" spans="1:18" s="108" customFormat="1" ht="12.5" x14ac:dyDescent="0.35">
      <c r="E50" s="13"/>
      <c r="F50" s="13"/>
      <c r="G50" s="13"/>
      <c r="H50" s="13"/>
      <c r="I50" s="13"/>
      <c r="J50" s="13"/>
      <c r="K50" s="13"/>
      <c r="L50" s="13"/>
      <c r="M50" s="13"/>
      <c r="N50" s="13"/>
      <c r="O50" s="13"/>
      <c r="P50" s="13"/>
      <c r="Q50" s="13"/>
      <c r="R50" s="13"/>
    </row>
    <row r="51" spans="1:18" s="133" customFormat="1" ht="13" x14ac:dyDescent="0.35">
      <c r="A51" s="134" t="s">
        <v>337</v>
      </c>
      <c r="E51" s="138"/>
      <c r="F51" s="138"/>
      <c r="G51" s="138"/>
      <c r="H51" s="138"/>
      <c r="I51" s="138"/>
      <c r="J51" s="138"/>
      <c r="K51" s="138"/>
      <c r="L51" s="138"/>
      <c r="M51" s="138"/>
      <c r="N51" s="138"/>
      <c r="O51" s="138"/>
      <c r="P51" s="138"/>
      <c r="Q51" s="138"/>
      <c r="R51" s="138"/>
    </row>
    <row r="52" spans="1:18" s="108" customFormat="1" ht="12.5" x14ac:dyDescent="0.35"/>
    <row r="53" spans="1:18" s="108" customFormat="1" ht="12.5" hidden="1" x14ac:dyDescent="0.35"/>
    <row r="54" spans="1:18" s="108" customFormat="1" ht="12.5" hidden="1" x14ac:dyDescent="0.35"/>
    <row r="55" spans="1:18" s="108" customFormat="1" ht="12.5" hidden="1" x14ac:dyDescent="0.35"/>
    <row r="56" spans="1:18" s="108" customFormat="1" ht="12.5" hidden="1" x14ac:dyDescent="0.35"/>
    <row r="57" spans="1:18" s="108" customFormat="1" ht="12.5" hidden="1" x14ac:dyDescent="0.35"/>
    <row r="58" spans="1:18" s="108" customFormat="1" ht="12.5" hidden="1" x14ac:dyDescent="0.35"/>
    <row r="59" spans="1:18" s="108" customFormat="1" ht="12.5" hidden="1" x14ac:dyDescent="0.35"/>
    <row r="60" spans="1:18" s="108" customFormat="1" ht="12.5" hidden="1" x14ac:dyDescent="0.35"/>
    <row r="61" spans="1:18" s="108" customFormat="1" ht="12.5" hidden="1" x14ac:dyDescent="0.35"/>
    <row r="62" spans="1:18" s="108" customFormat="1" ht="12.5" hidden="1" x14ac:dyDescent="0.35"/>
    <row r="63" spans="1:18" s="108" customFormat="1" ht="12.5" hidden="1" x14ac:dyDescent="0.35"/>
    <row r="64" spans="1:18" s="108" customFormat="1" ht="12.5" hidden="1" x14ac:dyDescent="0.35"/>
    <row r="65" s="108" customFormat="1" ht="12.5" hidden="1" x14ac:dyDescent="0.35"/>
    <row r="66" s="108" customFormat="1" ht="12.5" hidden="1" x14ac:dyDescent="0.35"/>
    <row r="67" s="108" customFormat="1" ht="12.5" hidden="1" x14ac:dyDescent="0.35"/>
  </sheetData>
  <conditionalFormatting sqref="J3:R3">
    <cfRule type="cellIs" dxfId="7" priority="1" operator="equal">
      <formula>"Post-Fcst"</formula>
    </cfRule>
    <cfRule type="cellIs" dxfId="6" priority="2" operator="equal">
      <formula>"Forecast"</formula>
    </cfRule>
    <cfRule type="cellIs" dxfId="5"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48" fitToHeight="0" orientation="landscape" blackAndWhite="1" r:id="rId1"/>
  <headerFooter>
    <oddHeader>&amp;LPage &amp;P of &amp;N&amp;CSheet: &amp;A</oddHeader>
    <oddFooter>&amp;L&amp;F (Printed on &amp;D at &amp;T)&amp;ROfwat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pageSetUpPr fitToPage="1"/>
  </sheetPr>
  <dimension ref="A1:R22"/>
  <sheetViews>
    <sheetView showGridLines="0" zoomScale="120" zoomScaleNormal="120" workbookViewId="0">
      <pane xSplit="9" ySplit="5" topLeftCell="J6" activePane="bottomRight" state="frozen"/>
      <selection pane="topRight"/>
      <selection pane="bottomLeft"/>
      <selection pane="bottomRight"/>
    </sheetView>
  </sheetViews>
  <sheetFormatPr defaultColWidth="0" defaultRowHeight="14.5" zeroHeight="1" x14ac:dyDescent="0.35"/>
  <cols>
    <col min="1" max="4" width="1.1796875" customWidth="1"/>
    <col min="5" max="5" width="56" customWidth="1"/>
    <col min="6" max="8" width="11.1796875" customWidth="1"/>
    <col min="9" max="9" width="1.453125" customWidth="1"/>
    <col min="10" max="18" width="11.81640625" customWidth="1"/>
    <col min="19" max="16384" width="9.54296875" hidden="1"/>
  </cols>
  <sheetData>
    <row r="1" spans="1:18" ht="25" x14ac:dyDescent="0.5">
      <c r="A1" s="62" t="str">
        <f ca="1" xml:space="preserve"> RIGHT(CELL("filename", A1), LEN(CELL("filename", A1)) - SEARCH("]", CELL("filename", A1)))</f>
        <v>Checks</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A3" s="8"/>
      <c r="B3" s="1"/>
      <c r="C3" s="2"/>
      <c r="D3" s="9"/>
      <c r="E3" s="108" t="str">
        <f xml:space="preserve"> Time!E$3</f>
        <v>Pre Forecast vs Forecast</v>
      </c>
      <c r="G3" s="108"/>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24"/>
      <c r="G4" s="124"/>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4"/>
      <c r="B6" s="124"/>
      <c r="C6" s="124"/>
      <c r="D6" s="124"/>
      <c r="E6" s="124"/>
      <c r="F6" s="124"/>
      <c r="G6" s="124"/>
      <c r="H6" s="124"/>
      <c r="I6" s="124"/>
      <c r="J6" s="124"/>
      <c r="K6" s="124"/>
      <c r="L6" s="124"/>
      <c r="M6" s="124"/>
      <c r="N6" s="124"/>
      <c r="O6" s="124"/>
      <c r="P6" s="124"/>
      <c r="Q6" s="124"/>
      <c r="R6" s="124"/>
    </row>
    <row r="7" spans="1:18" s="79" customFormat="1" ht="13" x14ac:dyDescent="0.35">
      <c r="A7" s="75" t="s">
        <v>338</v>
      </c>
      <c r="B7" s="97"/>
      <c r="C7" s="97"/>
      <c r="D7" s="77"/>
    </row>
    <row r="8" spans="1:18" s="79" customFormat="1" ht="13" x14ac:dyDescent="0.35">
      <c r="A8" s="75"/>
      <c r="B8" s="97"/>
      <c r="C8" s="97"/>
      <c r="D8" s="77"/>
    </row>
    <row r="9" spans="1:18" s="117" customFormat="1" ht="13" x14ac:dyDescent="0.35">
      <c r="A9" s="114"/>
      <c r="B9" s="115"/>
      <c r="C9" s="115"/>
      <c r="D9" s="116"/>
      <c r="E9" s="117" t="s">
        <v>339</v>
      </c>
      <c r="F9" s="117" t="s">
        <v>340</v>
      </c>
    </row>
    <row r="10" spans="1:18" s="79" customFormat="1" ht="13" x14ac:dyDescent="0.35">
      <c r="A10" s="75"/>
      <c r="B10" s="97"/>
      <c r="C10" s="97"/>
      <c r="D10" s="77"/>
      <c r="H10" s="129"/>
    </row>
    <row r="11" spans="1:18" s="79" customFormat="1" ht="13" x14ac:dyDescent="0.35">
      <c r="A11" s="75"/>
      <c r="B11" s="97"/>
      <c r="C11" s="97"/>
      <c r="D11" s="77"/>
      <c r="E11" s="79" t="str">
        <f xml:space="preserve"> Time!E$64</f>
        <v>Modelling Period Check</v>
      </c>
      <c r="F11" s="118">
        <f xml:space="preserve"> Time!F$64</f>
        <v>1</v>
      </c>
      <c r="G11" s="79" t="str">
        <f xml:space="preserve"> Time!G$64</f>
        <v>check</v>
      </c>
    </row>
    <row r="12" spans="1:18" s="79" customFormat="1" ht="13" x14ac:dyDescent="0.35">
      <c r="A12" s="75"/>
      <c r="B12" s="97"/>
      <c r="C12" s="97"/>
      <c r="D12" s="77"/>
    </row>
    <row r="13" spans="1:18" s="117" customFormat="1" ht="13" x14ac:dyDescent="0.35">
      <c r="A13" s="114"/>
      <c r="B13" s="115"/>
      <c r="C13" s="115"/>
      <c r="D13" s="116"/>
      <c r="E13" s="117" t="s">
        <v>339</v>
      </c>
      <c r="F13" s="117" t="s">
        <v>341</v>
      </c>
    </row>
    <row r="14" spans="1:18" s="79" customFormat="1" ht="13" x14ac:dyDescent="0.35">
      <c r="A14" s="75"/>
      <c r="B14" s="97"/>
      <c r="C14" s="97"/>
      <c r="D14" s="77"/>
    </row>
    <row r="15" spans="1:18" s="113" customFormat="1" x14ac:dyDescent="0.35">
      <c r="A15" s="112" t="s">
        <v>88</v>
      </c>
      <c r="B15" s="125"/>
      <c r="C15" s="125"/>
      <c r="D15" s="125"/>
      <c r="E15" s="125"/>
      <c r="F15" s="125"/>
      <c r="G15" s="125"/>
      <c r="H15" s="125"/>
      <c r="I15" s="125"/>
      <c r="J15" s="125"/>
      <c r="K15" s="125"/>
      <c r="L15" s="125"/>
      <c r="M15" s="125"/>
      <c r="N15" s="125"/>
      <c r="O15" s="125"/>
      <c r="P15" s="125"/>
      <c r="Q15" s="125"/>
      <c r="R15" s="125"/>
    </row>
    <row r="16" spans="1:18" x14ac:dyDescent="0.35">
      <c r="A16" s="124"/>
      <c r="B16" s="124"/>
      <c r="C16" s="124"/>
      <c r="D16" s="124"/>
      <c r="E16" s="124"/>
      <c r="F16" s="124"/>
      <c r="G16" s="124"/>
      <c r="H16" s="124"/>
      <c r="I16" s="124"/>
      <c r="J16" s="124"/>
      <c r="K16" s="124"/>
      <c r="L16" s="124"/>
      <c r="M16" s="124"/>
      <c r="N16" s="124"/>
      <c r="O16" s="124"/>
      <c r="P16" s="124"/>
      <c r="Q16" s="124"/>
      <c r="R16" s="124"/>
    </row>
    <row r="20" spans="5:5" hidden="1" x14ac:dyDescent="0.35">
      <c r="E20" s="126"/>
    </row>
    <row r="22" spans="5:5" hidden="1" x14ac:dyDescent="0.35">
      <c r="E22" s="127"/>
    </row>
  </sheetData>
  <conditionalFormatting sqref="F11">
    <cfRule type="cellIs" dxfId="4" priority="18" stopIfTrue="1" operator="notEqual">
      <formula>0</formula>
    </cfRule>
    <cfRule type="cellIs" dxfId="3" priority="19" stopIfTrue="1" operator="equal">
      <formula>""</formula>
    </cfRule>
  </conditionalFormatting>
  <conditionalFormatting sqref="J3:R3">
    <cfRule type="cellIs" dxfId="2" priority="1" operator="equal">
      <formula>"Post-Fcst"</formula>
    </cfRule>
    <cfRule type="cellIs" dxfId="1" priority="2" operator="equal">
      <formula>"Forecast"</formula>
    </cfRule>
    <cfRule type="cellIs" dxfId="0"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2" fitToHeight="0" orientation="landscape" blackAndWhite="1" r:id="rId1"/>
  <headerFooter>
    <oddHeader>&amp;LPage &amp;P of &amp;N&amp;CSheet: &amp;A</oddHeader>
    <oddFooter>&amp;L&amp;F (Printed on &amp;D at &amp;T)&amp;ROfwat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51f1067-fcb8-4131-b194-4dd929cf9204" xsi:nil="true"/>
    <lcf76f155ced4ddcb4097134ff3c332f xmlns="963ed5a7-332a-41b3-b49c-f61625053ee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D15AE0-62A2-4722-AA85-CDFF47DC7A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F9E828-8E9D-4076-A830-2B38264D5926}">
  <ds:schemaRefs>
    <ds:schemaRef ds:uri="http://schemas.microsoft.com/office/2006/documentManagement/types"/>
    <ds:schemaRef ds:uri="963ed5a7-332a-41b3-b49c-f61625053eee"/>
    <ds:schemaRef ds:uri="http://schemas.microsoft.com/office/infopath/2007/PartnerControls"/>
    <ds:schemaRef ds:uri="f51f1067-fcb8-4131-b194-4dd929cf9204"/>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B427F04B-D086-47DB-B883-853AB7D053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Cover </vt:lpstr>
      <vt:lpstr>Model formatting</vt:lpstr>
      <vt:lpstr>ToC</vt:lpstr>
      <vt:lpstr>InputsR</vt:lpstr>
      <vt:lpstr>InputsC</vt:lpstr>
      <vt:lpstr>Time</vt:lpstr>
      <vt:lpstr>Calc</vt:lpstr>
      <vt:lpstr>Outputs</vt:lpstr>
      <vt:lpstr>Checks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2020-02-28T17:41:47Z</dcterms:created>
  <dcterms:modified xsi:type="dcterms:W3CDTF">2023-09-24T19:22:56Z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Project Code">
    <vt:lpwstr>1896;#Company performance monitoring ＆ engagement|3cbb2248-aeb0-4f5e-8833-d72f52afb8f0</vt:lpwstr>
  </property>
  <property fmtid="{D5CDD505-2E9C-101B-9397-08002B2CF9AE}" pid="8" name="Security Classification">
    <vt:lpwstr>21;#OFFICIAL|c2540f30-f875-494b-a43f-ebfb5017a6ad</vt:lpwstr>
  </property>
  <property fmtid="{D5CDD505-2E9C-101B-9397-08002B2CF9AE}" pid="9" name="Stakeholder">
    <vt:lpwstr>25;#Water and wastewater companies (WaSCs)|1f450446-47d1-4fe9-8d64-c249a3be1897</vt:lpwstr>
  </property>
  <property fmtid="{D5CDD505-2E9C-101B-9397-08002B2CF9AE}" pid="10" name="Order">
    <vt:r8>746700</vt:r8>
  </property>
  <property fmtid="{D5CDD505-2E9C-101B-9397-08002B2CF9AE}" pid="11" name="Folder Audit History">
    <vt:lpwstr/>
  </property>
  <property fmtid="{D5CDD505-2E9C-101B-9397-08002B2CF9AE}" pid="12" name="xd_ProgID">
    <vt:lpwstr/>
  </property>
  <property fmtid="{D5CDD505-2E9C-101B-9397-08002B2CF9AE}" pid="13" name="TemplateUrl">
    <vt:lpwstr/>
  </property>
  <property fmtid="{D5CDD505-2E9C-101B-9397-08002B2CF9AE}" pid="14" name="Folder Status">
    <vt:lpwstr/>
  </property>
  <property fmtid="{D5CDD505-2E9C-101B-9397-08002B2CF9AE}" pid="15" name="Asset">
    <vt:lpwstr/>
  </property>
  <property fmtid="{D5CDD505-2E9C-101B-9397-08002B2CF9AE}" pid="16" name="_CopySource">
    <vt:lpwstr>https://ofwat.sharepoint.com/sites/rms/pr-pr19/FD/CMI/Reconciliation/Models/Strategic-regional-water-resources-reconciliation-model-August-2020.xlsx</vt:lpwstr>
  </property>
  <property fmtid="{D5CDD505-2E9C-101B-9397-08002B2CF9AE}" pid="17" name="Original Role Assignments">
    <vt:lpwstr/>
  </property>
  <property fmtid="{D5CDD505-2E9C-101B-9397-08002B2CF9AE}" pid="18" name="Inheritance Broken by Folder Closure">
    <vt:lpwstr/>
  </property>
  <property fmtid="{D5CDD505-2E9C-101B-9397-08002B2CF9AE}" pid="19" name="Stakeholder_x0020_3">
    <vt:lpwstr/>
  </property>
  <property fmtid="{D5CDD505-2E9C-101B-9397-08002B2CF9AE}" pid="20" name="Stakeholder_x0020_4">
    <vt:lpwstr/>
  </property>
  <property fmtid="{D5CDD505-2E9C-101B-9397-08002B2CF9AE}" pid="21" name="Stakeholder_x0020_2">
    <vt:lpwstr/>
  </property>
  <property fmtid="{D5CDD505-2E9C-101B-9397-08002B2CF9AE}" pid="22" name="Stakeholder_x0020_5">
    <vt:lpwstr/>
  </property>
  <property fmtid="{D5CDD505-2E9C-101B-9397-08002B2CF9AE}" pid="23" name="Stakeholder 5">
    <vt:lpwstr/>
  </property>
  <property fmtid="{D5CDD505-2E9C-101B-9397-08002B2CF9AE}" pid="24" name="Stakeholder 3">
    <vt:lpwstr/>
  </property>
  <property fmtid="{D5CDD505-2E9C-101B-9397-08002B2CF9AE}" pid="25" name="Stakeholder 4">
    <vt:lpwstr/>
  </property>
  <property fmtid="{D5CDD505-2E9C-101B-9397-08002B2CF9AE}" pid="26" name="MediaServiceImageTags">
    <vt:lpwstr/>
  </property>
</Properties>
</file>